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showInkAnnotation="0" defaultThemeVersion="124226"/>
  <bookViews>
    <workbookView xWindow="0" yWindow="0" windowWidth="25440" windowHeight="12300" firstSheet="2" activeTab="6"/>
  </bookViews>
  <sheets>
    <sheet name="nova dinamika DARS - V1" sheetId="5" state="hidden" r:id="rId1"/>
    <sheet name="Dinamika in viri - DARS" sheetId="4" state="hidden" r:id="rId2"/>
    <sheet name="Zračni promet" sheetId="13" r:id="rId3"/>
    <sheet name="Vodni promet" sheetId="12" r:id="rId4"/>
    <sheet name="Trajnostna mobilnost" sheetId="11" r:id="rId5"/>
    <sheet name="Železnica" sheetId="10" r:id="rId6"/>
    <sheet name="Cestni promet" sheetId="8" r:id="rId7"/>
    <sheet name="Finance skupaj" sheetId="14" r:id="rId8"/>
  </sheets>
  <externalReferences>
    <externalReference r:id="rId9"/>
  </externalReferences>
  <definedNames>
    <definedName name="_xlnm.Print_Area" localSheetId="6">'Cestni promet'!$B$2:$W$240</definedName>
    <definedName name="_xlnm.Print_Area" localSheetId="7">'Finance skupaj'!$B$1:$I$224</definedName>
    <definedName name="_xlnm.Print_Area" localSheetId="0">'nova dinamika DARS - V1'!$A$1:$AC$89</definedName>
    <definedName name="_xlnm.Print_Area" localSheetId="4">'Trajnostna mobilnost'!$B$2:$W$91</definedName>
    <definedName name="_xlnm.Print_Area" localSheetId="3">'Vodni promet'!$B$2:$W$66</definedName>
    <definedName name="_xlnm.Print_Area" localSheetId="2">'Zračni promet'!$B$2:$W$25</definedName>
    <definedName name="_xlnm.Print_Area" localSheetId="5">Železnica!$B$2:$W$146</definedName>
    <definedName name="_xlnm.Print_Titles" localSheetId="6">'Cestni promet'!$2:$2</definedName>
    <definedName name="_xlnm.Print_Titles" localSheetId="4">'Trajnostna mobilnost'!$2:$2</definedName>
    <definedName name="_xlnm.Print_Titles" localSheetId="3">'Vodni promet'!$2:$2</definedName>
    <definedName name="_xlnm.Print_Titles" localSheetId="2">'Zračni promet'!$2:$2</definedName>
    <definedName name="_xlnm.Print_Titles" localSheetId="5">Železnica!$2:$2</definedName>
    <definedName name="Z_7C70EFEB_30CB_48D8_82AE_B36F100745C3_.wvu.Cols" localSheetId="6" hidden="1">'Cestni promet'!#REF!</definedName>
    <definedName name="Z_7C70EFEB_30CB_48D8_82AE_B36F100745C3_.wvu.PrintArea" localSheetId="6" hidden="1">'Cestni promet'!$B$2:$W$240</definedName>
    <definedName name="Z_7C70EFEB_30CB_48D8_82AE_B36F100745C3_.wvu.PrintTitles" localSheetId="6" hidden="1">'Cestni promet'!$2:$2</definedName>
  </definedNames>
  <calcPr calcId="162913"/>
  <customWorkbookViews>
    <customWorkbookView name="Marjana Cuderman – Osebni pogled" guid="{7C70EFEB-30CB-48D8-82AE-B36F100745C3}" mergeInterval="0" personalView="1" maximized="1" windowWidth="1916" windowHeight="855" activeSheetId="1"/>
  </customWorkbookViews>
</workbook>
</file>

<file path=xl/calcChain.xml><?xml version="1.0" encoding="utf-8"?>
<calcChain xmlns="http://schemas.openxmlformats.org/spreadsheetml/2006/main">
  <c r="AD17" i="5" l="1"/>
  <c r="Q23" i="5" l="1"/>
  <c r="AD62" i="5" l="1"/>
  <c r="AD61" i="5" l="1"/>
  <c r="AA65" i="5"/>
  <c r="AA10" i="5" l="1"/>
  <c r="R56" i="5" l="1"/>
  <c r="AA38" i="5"/>
  <c r="AC88" i="5"/>
  <c r="AB88" i="5"/>
  <c r="AD87" i="5"/>
  <c r="AA87" i="5"/>
  <c r="AC12" i="5"/>
  <c r="AB12" i="5"/>
  <c r="S12" i="5"/>
  <c r="T12" i="5"/>
  <c r="U12" i="5"/>
  <c r="V12" i="5"/>
  <c r="W12" i="5"/>
  <c r="X12" i="5"/>
  <c r="Y12" i="5"/>
  <c r="Z12" i="5"/>
  <c r="R12" i="5"/>
  <c r="AA8" i="5"/>
  <c r="AA12" i="5" l="1"/>
  <c r="AA7" i="5"/>
  <c r="AD9" i="5"/>
  <c r="AA9" i="5"/>
  <c r="AD8" i="5" l="1"/>
  <c r="AD7" i="5"/>
  <c r="U25" i="5" l="1"/>
  <c r="T25" i="5"/>
  <c r="AC49" i="5"/>
  <c r="AB49" i="5"/>
  <c r="S49" i="5"/>
  <c r="V49" i="5"/>
  <c r="W49" i="5"/>
  <c r="X49" i="5"/>
  <c r="Y49" i="5"/>
  <c r="Z49" i="5"/>
  <c r="R49" i="5"/>
  <c r="AC71" i="5"/>
  <c r="AB71" i="5"/>
  <c r="S71" i="5"/>
  <c r="T71" i="5"/>
  <c r="Y71" i="5"/>
  <c r="Z71" i="5"/>
  <c r="R71" i="5"/>
  <c r="S77" i="5"/>
  <c r="T77" i="5"/>
  <c r="U77" i="5"/>
  <c r="V77" i="5"/>
  <c r="W77" i="5"/>
  <c r="X77" i="5"/>
  <c r="Y77" i="5"/>
  <c r="Z77" i="5"/>
  <c r="R77" i="5"/>
  <c r="AB77" i="5"/>
  <c r="AC77" i="5"/>
  <c r="S88" i="5"/>
  <c r="T88" i="5"/>
  <c r="U88" i="5"/>
  <c r="V88" i="5"/>
  <c r="W88" i="5"/>
  <c r="X88" i="5"/>
  <c r="Y88" i="5"/>
  <c r="Z88" i="5"/>
  <c r="R88" i="5"/>
  <c r="AA77" i="5" l="1"/>
  <c r="AB98" i="5"/>
  <c r="U40" i="5"/>
  <c r="U49" i="5" s="1"/>
  <c r="T40" i="5"/>
  <c r="T49" i="5" s="1"/>
  <c r="AD58" i="5"/>
  <c r="S100" i="5"/>
  <c r="T100" i="5"/>
  <c r="U100" i="5"/>
  <c r="V100" i="5"/>
  <c r="W100" i="5"/>
  <c r="X100" i="5"/>
  <c r="Y100" i="5"/>
  <c r="Z100" i="5"/>
  <c r="AD81" i="5"/>
  <c r="AD86" i="5"/>
  <c r="AA86" i="5"/>
  <c r="R100" i="5" l="1"/>
  <c r="AA100" i="5" s="1"/>
  <c r="AA88" i="5"/>
  <c r="AD75" i="5" l="1"/>
  <c r="AA75" i="5"/>
  <c r="AA57" i="5"/>
  <c r="AA55" i="5"/>
  <c r="AD60" i="5"/>
  <c r="AA61" i="5"/>
  <c r="AA62" i="5"/>
  <c r="Z98" i="5"/>
  <c r="AB33" i="5"/>
  <c r="AC33" i="5"/>
  <c r="AC94" i="5" s="1"/>
  <c r="AB95" i="5"/>
  <c r="AC95" i="5"/>
  <c r="AC98" i="5"/>
  <c r="AC99" i="5"/>
  <c r="AB99" i="5"/>
  <c r="AC100" i="5"/>
  <c r="AB100" i="5"/>
  <c r="T98" i="5"/>
  <c r="Y98" i="5"/>
  <c r="R98" i="5"/>
  <c r="S99" i="5"/>
  <c r="T99" i="5"/>
  <c r="U99" i="5"/>
  <c r="V99" i="5"/>
  <c r="W99" i="5"/>
  <c r="X99" i="5"/>
  <c r="Y99" i="5"/>
  <c r="Z99" i="5"/>
  <c r="R99" i="5"/>
  <c r="AB94" i="5" l="1"/>
  <c r="AB96" i="5" s="1"/>
  <c r="AB101" i="5"/>
  <c r="AA99" i="5"/>
  <c r="AC96" i="5"/>
  <c r="AC101" i="5"/>
  <c r="S98" i="5"/>
  <c r="AD80" i="5"/>
  <c r="AA80" i="5"/>
  <c r="AA35" i="5"/>
  <c r="AB103" i="5" l="1"/>
  <c r="AC103" i="5"/>
  <c r="AD69" i="5"/>
  <c r="AA69" i="5"/>
  <c r="AD74" i="5"/>
  <c r="AA74" i="5"/>
  <c r="AD85" i="5"/>
  <c r="AD83" i="5"/>
  <c r="AA83" i="5"/>
  <c r="AD54" i="5"/>
  <c r="AD68" i="5"/>
  <c r="AA68" i="5"/>
  <c r="AD67" i="5"/>
  <c r="AA67" i="5"/>
  <c r="AD66" i="5"/>
  <c r="AA66" i="5"/>
  <c r="AD64" i="5"/>
  <c r="AA64" i="5"/>
  <c r="AA54" i="5"/>
  <c r="AA56" i="5"/>
  <c r="AA58" i="5"/>
  <c r="AA59" i="5"/>
  <c r="AA60" i="5"/>
  <c r="AA63" i="5"/>
  <c r="R95" i="5"/>
  <c r="AD42" i="5"/>
  <c r="AD43" i="5"/>
  <c r="AD44" i="5"/>
  <c r="AD45" i="5"/>
  <c r="S95" i="5"/>
  <c r="T95" i="5"/>
  <c r="U95" i="5"/>
  <c r="V95" i="5"/>
  <c r="W95" i="5"/>
  <c r="X95" i="5"/>
  <c r="Y95" i="5"/>
  <c r="Z95" i="5"/>
  <c r="AA95" i="5" l="1"/>
  <c r="AA82" i="5"/>
  <c r="AA85" i="5"/>
  <c r="AD84" i="5"/>
  <c r="AA81" i="5"/>
  <c r="AD82" i="5"/>
  <c r="AA49" i="5"/>
  <c r="AA42" i="5"/>
  <c r="AA43" i="5"/>
  <c r="AA44" i="5"/>
  <c r="AA45" i="5"/>
  <c r="AA22" i="5"/>
  <c r="AD21" i="5"/>
  <c r="AD22" i="5"/>
  <c r="AD29" i="5"/>
  <c r="AD30" i="5"/>
  <c r="AD31" i="5"/>
  <c r="AA40" i="5"/>
  <c r="AD40" i="5" l="1"/>
  <c r="AA41" i="5"/>
  <c r="AD41" i="5"/>
  <c r="R33" i="5"/>
  <c r="AA26" i="5"/>
  <c r="S33" i="5"/>
  <c r="S94" i="5" s="1"/>
  <c r="S96" i="5" s="1"/>
  <c r="S101" i="5" s="1"/>
  <c r="AD27" i="5"/>
  <c r="AA27" i="5"/>
  <c r="AA28" i="5"/>
  <c r="T33" i="5"/>
  <c r="T94" i="5" s="1"/>
  <c r="T96" i="5" s="1"/>
  <c r="T101" i="5" s="1"/>
  <c r="W33" i="5"/>
  <c r="W94" i="5" s="1"/>
  <c r="W96" i="5" s="1"/>
  <c r="X33" i="5"/>
  <c r="X94" i="5" s="1"/>
  <c r="X96" i="5" s="1"/>
  <c r="Y33" i="5"/>
  <c r="Y94" i="5" s="1"/>
  <c r="Y96" i="5" s="1"/>
  <c r="Y101" i="5" s="1"/>
  <c r="Z33" i="5"/>
  <c r="Z94" i="5" s="1"/>
  <c r="Z96" i="5" s="1"/>
  <c r="Z101" i="5" s="1"/>
  <c r="AD28" i="5"/>
  <c r="AD39" i="5"/>
  <c r="AD38" i="5"/>
  <c r="AA39" i="5"/>
  <c r="AA18" i="5"/>
  <c r="AA19" i="5"/>
  <c r="AA20" i="5"/>
  <c r="AA21" i="5"/>
  <c r="AA23" i="5"/>
  <c r="AA24" i="5"/>
  <c r="AA25" i="5"/>
  <c r="AA17" i="5"/>
  <c r="AD25" i="5"/>
  <c r="AD19" i="5"/>
  <c r="AD18" i="5"/>
  <c r="R94" i="5" l="1"/>
  <c r="R96" i="5" s="1"/>
  <c r="R50" i="5"/>
  <c r="Y50" i="5"/>
  <c r="R34" i="5"/>
  <c r="Z50" i="5"/>
  <c r="T50" i="5"/>
  <c r="T34" i="5"/>
  <c r="S50" i="5"/>
  <c r="S34" i="5"/>
  <c r="X50" i="5"/>
  <c r="X34" i="5"/>
  <c r="W50" i="5"/>
  <c r="W34" i="5"/>
  <c r="AD26" i="5"/>
  <c r="U33" i="5"/>
  <c r="U94" i="5" s="1"/>
  <c r="U96" i="5" s="1"/>
  <c r="V33" i="5"/>
  <c r="V94" i="5" s="1"/>
  <c r="V96" i="5" s="1"/>
  <c r="AD24" i="5"/>
  <c r="AD23" i="5"/>
  <c r="R101" i="5" l="1"/>
  <c r="AA96" i="5"/>
  <c r="AA94" i="5"/>
  <c r="U50" i="5"/>
  <c r="U34" i="5"/>
  <c r="V50" i="5"/>
  <c r="V34" i="5"/>
  <c r="AA33" i="5"/>
  <c r="AA50" i="5" s="1"/>
  <c r="AA34" i="5" l="1"/>
  <c r="AD63" i="5"/>
  <c r="AD59" i="5"/>
  <c r="AD57" i="5"/>
  <c r="AD56" i="5"/>
  <c r="AD55" i="5"/>
  <c r="X53" i="5"/>
  <c r="W53" i="5"/>
  <c r="V53" i="5"/>
  <c r="U53" i="5"/>
  <c r="AD20" i="5"/>
  <c r="AC49" i="4"/>
  <c r="AC48" i="4"/>
  <c r="R47" i="4"/>
  <c r="AC47" i="4" s="1"/>
  <c r="AC46" i="4"/>
  <c r="AC45" i="4"/>
  <c r="AC44" i="4"/>
  <c r="AC43" i="4"/>
  <c r="AC42" i="4"/>
  <c r="AC41" i="4"/>
  <c r="AC40" i="4"/>
  <c r="AC39" i="4"/>
  <c r="W38" i="4"/>
  <c r="AC38" i="4" s="1"/>
  <c r="AC37" i="4"/>
  <c r="AC36" i="4"/>
  <c r="AC35" i="4"/>
  <c r="AC34" i="4"/>
  <c r="AC33" i="4"/>
  <c r="AC32" i="4"/>
  <c r="AC31" i="4"/>
  <c r="AC30" i="4"/>
  <c r="W29" i="4"/>
  <c r="V29" i="4"/>
  <c r="AC28" i="4"/>
  <c r="AC27" i="4"/>
  <c r="AC26" i="4"/>
  <c r="T25" i="4"/>
  <c r="S25" i="4"/>
  <c r="R25" i="4"/>
  <c r="AC24" i="4"/>
  <c r="AC23" i="4"/>
  <c r="AC22" i="4"/>
  <c r="S21" i="4"/>
  <c r="R21" i="4"/>
  <c r="AC20" i="4"/>
  <c r="AC19" i="4"/>
  <c r="W18" i="4"/>
  <c r="V18" i="4"/>
  <c r="U18" i="4"/>
  <c r="W17" i="4"/>
  <c r="V17" i="4"/>
  <c r="U17" i="4"/>
  <c r="V16" i="4"/>
  <c r="U16" i="4"/>
  <c r="T16" i="4"/>
  <c r="S16" i="4"/>
  <c r="AC15" i="4"/>
  <c r="AC14" i="4"/>
  <c r="AC13" i="4"/>
  <c r="W12" i="4"/>
  <c r="V12" i="4"/>
  <c r="U12" i="4"/>
  <c r="T12" i="4"/>
  <c r="AC11" i="4"/>
  <c r="AC10" i="4"/>
  <c r="AC9" i="4"/>
  <c r="AC8" i="4"/>
  <c r="AC7" i="4"/>
  <c r="AC6" i="4"/>
  <c r="U71" i="5" l="1"/>
  <c r="V71" i="5"/>
  <c r="V98" i="5" s="1"/>
  <c r="V101" i="5" s="1"/>
  <c r="W71" i="5"/>
  <c r="W98" i="5" s="1"/>
  <c r="W101" i="5" s="1"/>
  <c r="X71" i="5"/>
  <c r="X98" i="5" s="1"/>
  <c r="X101" i="5" s="1"/>
  <c r="AA53" i="5"/>
  <c r="AD53" i="5"/>
  <c r="AC17" i="4"/>
  <c r="AC21" i="4"/>
  <c r="AC29" i="4"/>
  <c r="U25" i="4"/>
  <c r="AC25" i="4" s="1"/>
  <c r="AC12" i="4"/>
  <c r="W16" i="4"/>
  <c r="AC16" i="4" s="1"/>
  <c r="AC18" i="4"/>
  <c r="AA71" i="5" l="1"/>
  <c r="U98" i="5"/>
  <c r="AA98" i="5" l="1"/>
  <c r="U101" i="5"/>
  <c r="AA101" i="5" s="1"/>
  <c r="AA103" i="5" s="1"/>
</calcChain>
</file>

<file path=xl/comments1.xml><?xml version="1.0" encoding="utf-8"?>
<comments xmlns="http://schemas.openxmlformats.org/spreadsheetml/2006/main">
  <authors>
    <author>akarabegovic</author>
  </authors>
  <commentList>
    <comment ref="L40" authorId="0">
      <text>
        <r>
          <rPr>
            <b/>
            <sz val="9"/>
            <color indexed="81"/>
            <rFont val="Tahoma"/>
            <family val="2"/>
            <charset val="238"/>
          </rPr>
          <t>različen vir 2009-2013 ??</t>
        </r>
        <r>
          <rPr>
            <sz val="9"/>
            <color indexed="81"/>
            <rFont val="Tahoma"/>
            <family val="2"/>
            <charset val="238"/>
          </rPr>
          <t xml:space="preserve">
</t>
        </r>
      </text>
    </comment>
    <comment ref="P43" authorId="0">
      <text>
        <r>
          <rPr>
            <b/>
            <sz val="9"/>
            <color indexed="81"/>
            <rFont val="Tahoma"/>
            <family val="2"/>
            <charset val="238"/>
          </rPr>
          <t>Glede na zahtevnost investicije, bo kot inženir vključen DRI, ki bo pripravil oceno vrednosti investicije (dogovor g.Vidic in  g. Žavrlan).</t>
        </r>
        <r>
          <rPr>
            <sz val="9"/>
            <color indexed="81"/>
            <rFont val="Tahoma"/>
            <family val="2"/>
            <charset val="238"/>
          </rPr>
          <t xml:space="preserve">
</t>
        </r>
      </text>
    </comment>
  </commentList>
</comments>
</file>

<file path=xl/comments2.xml><?xml version="1.0" encoding="utf-8"?>
<comments xmlns="http://schemas.openxmlformats.org/spreadsheetml/2006/main">
  <authors>
    <author>Adela Rožac</author>
  </authors>
  <commentList>
    <comment ref="C38" authorId="0">
      <text>
        <r>
          <rPr>
            <b/>
            <sz val="9"/>
            <color indexed="81"/>
            <rFont val="Tahoma"/>
            <family val="2"/>
            <charset val="238"/>
          </rPr>
          <t>Adela Rožac:</t>
        </r>
        <r>
          <rPr>
            <sz val="9"/>
            <color indexed="81"/>
            <rFont val="Tahoma"/>
            <family val="2"/>
            <charset val="238"/>
          </rPr>
          <t xml:space="preserve">
Zakaj je to vneseno pod pomorske avtoceste …?
</t>
        </r>
      </text>
    </comment>
    <comment ref="C42" authorId="0">
      <text>
        <r>
          <rPr>
            <b/>
            <sz val="9"/>
            <color indexed="81"/>
            <rFont val="Tahoma"/>
            <family val="2"/>
            <charset val="238"/>
          </rPr>
          <t>Adela Rožac:</t>
        </r>
        <r>
          <rPr>
            <sz val="9"/>
            <color indexed="81"/>
            <rFont val="Tahoma"/>
            <family val="2"/>
            <charset val="238"/>
          </rPr>
          <t xml:space="preserve">
Za to je bilo rečeno, da za nas ne bo nobenih finančnih posledic
</t>
        </r>
      </text>
    </comment>
  </commentList>
</comments>
</file>

<file path=xl/comments3.xml><?xml version="1.0" encoding="utf-8"?>
<comments xmlns="http://schemas.openxmlformats.org/spreadsheetml/2006/main">
  <authors>
    <author>Gregor Steklačič</author>
  </authors>
  <commentList>
    <comment ref="Q45" authorId="0">
      <text>
        <r>
          <rPr>
            <b/>
            <sz val="9"/>
            <color indexed="81"/>
            <rFont val="Tahoma"/>
            <family val="2"/>
            <charset val="238"/>
          </rPr>
          <t>Gregor Steklačič:</t>
        </r>
        <r>
          <rPr>
            <sz val="9"/>
            <color indexed="81"/>
            <rFont val="Tahoma"/>
            <family val="2"/>
            <charset val="238"/>
          </rPr>
          <t xml:space="preserve">
Iz sprejetega proračuna RS - NRPji pod: 
2415-11-S003 Kolesarske povezave</t>
        </r>
      </text>
    </comment>
    <comment ref="Q80" authorId="0">
      <text>
        <r>
          <rPr>
            <b/>
            <sz val="9"/>
            <color indexed="81"/>
            <rFont val="Tahoma"/>
            <family val="2"/>
            <charset val="238"/>
          </rPr>
          <t>Gregor Steklačič:</t>
        </r>
        <r>
          <rPr>
            <sz val="9"/>
            <color indexed="81"/>
            <rFont val="Tahoma"/>
            <family val="2"/>
            <charset val="238"/>
          </rPr>
          <t xml:space="preserve">
0,7 MIO EUR iz podnebnega sklada za izvedbo ukrepov MN</t>
        </r>
      </text>
    </comment>
  </commentList>
</comments>
</file>

<file path=xl/sharedStrings.xml><?xml version="1.0" encoding="utf-8"?>
<sst xmlns="http://schemas.openxmlformats.org/spreadsheetml/2006/main" count="4059" uniqueCount="2145">
  <si>
    <t>Koda</t>
  </si>
  <si>
    <t>Ukrep</t>
  </si>
  <si>
    <t>terminski plan</t>
  </si>
  <si>
    <t>opomba</t>
  </si>
  <si>
    <t>Elementi cestnega omrežja</t>
  </si>
  <si>
    <t>avtocesta Draženci–Gruškovje (HR)</t>
  </si>
  <si>
    <t>Ro.31</t>
  </si>
  <si>
    <t>Ro.1.1</t>
  </si>
  <si>
    <t>Ro.2.1</t>
  </si>
  <si>
    <t>Ro.3.1</t>
  </si>
  <si>
    <t>Ro.4.1</t>
  </si>
  <si>
    <t>Ro.2.2</t>
  </si>
  <si>
    <t>Ro.3.2</t>
  </si>
  <si>
    <t>Ro.4.2</t>
  </si>
  <si>
    <t>Ro.47.1</t>
  </si>
  <si>
    <t>Ro.36.1</t>
  </si>
  <si>
    <t>Ro.17.1</t>
  </si>
  <si>
    <t>Ro.13.1</t>
  </si>
  <si>
    <t>Ro.9.1</t>
  </si>
  <si>
    <t>Ro.12.3</t>
  </si>
  <si>
    <t>Ro.13.2</t>
  </si>
  <si>
    <t>Ro.17.2</t>
  </si>
  <si>
    <t>Ro.17.3</t>
  </si>
  <si>
    <t>Ro.18.3</t>
  </si>
  <si>
    <t>Ro.20.2</t>
  </si>
  <si>
    <t>Ro.42.2</t>
  </si>
  <si>
    <t>-</t>
  </si>
  <si>
    <t>2016-2017</t>
  </si>
  <si>
    <t>2015-2018</t>
  </si>
  <si>
    <t>2018-2020</t>
  </si>
  <si>
    <t>2016-2018</t>
  </si>
  <si>
    <t>DRSI</t>
  </si>
  <si>
    <t>2017-2020</t>
  </si>
  <si>
    <t>po 2030</t>
  </si>
  <si>
    <t xml:space="preserve">MZI določi kriterije za določitev prioritetnih ukrepov. Na podlagi teh kriterijev in letnih meritev upravljavec izdela 5-letni načrt vzdrževanja, ki ga novelira vsake dve leti in preda v potrditev na Vlado. </t>
  </si>
  <si>
    <t>DARS</t>
  </si>
  <si>
    <t>Obnova obstoječe cevi predora Karavanke</t>
  </si>
  <si>
    <t>Ureditev počivališč/parkirišč</t>
  </si>
  <si>
    <t>povezava med ukrepi</t>
  </si>
  <si>
    <t>DARS + EU CEF (cross border)</t>
  </si>
  <si>
    <t>Priključki</t>
  </si>
  <si>
    <t>Navezava Gorenjske z Ljubljano</t>
  </si>
  <si>
    <t>Navezava Gorenjska - Štajerska</t>
  </si>
  <si>
    <t>Želodnik - Mengeš - Vodice</t>
  </si>
  <si>
    <t>Koper - Šmarje Dragonja</t>
  </si>
  <si>
    <t>2017-2018</t>
  </si>
  <si>
    <t>2018-2022</t>
  </si>
  <si>
    <t>Ro.9.3</t>
  </si>
  <si>
    <t>Ro.9.4</t>
  </si>
  <si>
    <t>Šmarje Sap</t>
  </si>
  <si>
    <t>2019-2021</t>
  </si>
  <si>
    <t>Jagodje - Lucija</t>
  </si>
  <si>
    <t>Elektronsko cestninjenje za vsa vozila</t>
  </si>
  <si>
    <t>Elektronsko cestninjenje za tovorna vozila</t>
  </si>
  <si>
    <t>uvedba sistema</t>
  </si>
  <si>
    <t>obvoznica Ptuj</t>
  </si>
  <si>
    <t>Širitev AC obroča s priključnimi kraki</t>
  </si>
  <si>
    <t>Merila za določitev pristojbin</t>
  </si>
  <si>
    <t>Zaradi "pravičnosti" uporabe AC, zagotovitev stabilnosti za vzdrževanje cest.</t>
  </si>
  <si>
    <t>2017-2022</t>
  </si>
  <si>
    <t xml:space="preserve">Domžale (Študa) </t>
  </si>
  <si>
    <t>Ro.17.4</t>
  </si>
  <si>
    <t>DARS, EU sredstva (ERDF)</t>
  </si>
  <si>
    <t>potez Jeprca - Stanežiče</t>
  </si>
  <si>
    <t>po 2025</t>
  </si>
  <si>
    <t>Ro.15.3</t>
  </si>
  <si>
    <t>Ro.15.1 in Ro. 15.2</t>
  </si>
  <si>
    <t>Izvedba projektov za realizacijo v 6-letnem obdobju (drsni plan)</t>
  </si>
  <si>
    <t>Ro.46.2</t>
  </si>
  <si>
    <t>Ro.18.1, Ro.18.2</t>
  </si>
  <si>
    <t>2022-2023</t>
  </si>
  <si>
    <t>Izgradnja druge cevi predora Karavanke in dograditev druge polovice AC</t>
  </si>
  <si>
    <t>Ro.3.1.1</t>
  </si>
  <si>
    <t>Ro.3.1.2</t>
  </si>
  <si>
    <t>Ro.3.1.3</t>
  </si>
  <si>
    <t>Uvedba ITS</t>
  </si>
  <si>
    <t>Preučitev števila potrebnih parkirišč</t>
  </si>
  <si>
    <t>2019-2025</t>
  </si>
  <si>
    <t>Ro.12.4.1</t>
  </si>
  <si>
    <t>Razširitev AC odseka Koseze - Kozarje v 6-pasovnico</t>
  </si>
  <si>
    <t>2020-2023</t>
  </si>
  <si>
    <t>Ro.17.5</t>
  </si>
  <si>
    <t>po 2022</t>
  </si>
  <si>
    <t>2016-2021</t>
  </si>
  <si>
    <t>2016-2022</t>
  </si>
  <si>
    <t>po 2017</t>
  </si>
  <si>
    <t>nova, dvo ali štiri pasovna povezava Slovenj Gradec - Velenje-A1</t>
  </si>
  <si>
    <t>Ro.12.1.1</t>
  </si>
  <si>
    <t>Uvedba ITS sistema na AC in HC</t>
  </si>
  <si>
    <t>Ro.43.4.1</t>
  </si>
  <si>
    <t>Ro.42.1.1</t>
  </si>
  <si>
    <t>Ro.42.1.2</t>
  </si>
  <si>
    <t>Rušenje cestninskih postaj</t>
  </si>
  <si>
    <t>Ro.42.1.1.</t>
  </si>
  <si>
    <t>Vrhnika</t>
  </si>
  <si>
    <t>DARS ali DRSI</t>
  </si>
  <si>
    <t>Ro.20.1.1</t>
  </si>
  <si>
    <t>Ro.20.1.2</t>
  </si>
  <si>
    <t>Ptuj - Ormož (rekonstrukcija)</t>
  </si>
  <si>
    <t>Ptuj - Ormož (novogradnja)</t>
  </si>
  <si>
    <t>Ro.43.1.1</t>
  </si>
  <si>
    <t>Ro.43.1.2</t>
  </si>
  <si>
    <t>Ro.43.3.2</t>
  </si>
  <si>
    <t>2017-2025</t>
  </si>
  <si>
    <t>Ro.12.4.2</t>
  </si>
  <si>
    <t>Ro.12.4.3</t>
  </si>
  <si>
    <t>Začetek 3. razvojne osi - priključek NM vzhod - Revoz</t>
  </si>
  <si>
    <t>3. razvojna os - jug (odsek Revoz - Maline)</t>
  </si>
  <si>
    <t>Idejni projekt 11-0334, avgust 2012, PNZ d.o.o. + Ocena DARS. Velenje-A1 ocena 313,97 mio EUR; Velenje-Slovenj Gradec ocena zmanjšana za 25%, ker predvidena 2-pasovnica (375,02 mio EUR)</t>
  </si>
  <si>
    <t>2021-2025</t>
  </si>
  <si>
    <t>Predvidoma 60 mio EUR/leto za izvedbo po prioritetnem seznamu.</t>
  </si>
  <si>
    <t>Ro.33.1.2</t>
  </si>
  <si>
    <t>Ureditev AC in HC v okviru površin na bivših MMP</t>
  </si>
  <si>
    <t>obvoznica Šalara (1. etapa DPN v pripravi)</t>
  </si>
  <si>
    <t>DARS, DRSI in Občine predvidijo zaračunavanje eksternih stroškov na področju onesnaževanja, hrupa, zastojev - tam kjer je to pereče (skladno z EURO III)</t>
  </si>
  <si>
    <t>Model upravljanja in vzdrževanja infrastrukture (z upoštevanjem že uvedenih sistemov)</t>
  </si>
  <si>
    <t>Protivetrna zaščita</t>
  </si>
  <si>
    <t>Ro.12.1, Ro.12.4.1 in U</t>
  </si>
  <si>
    <t>DARS + EIB + EU KS RS</t>
  </si>
  <si>
    <t>do 2017</t>
  </si>
  <si>
    <t>2017-2023</t>
  </si>
  <si>
    <t>po 2016</t>
  </si>
  <si>
    <t>Ro.17.6</t>
  </si>
  <si>
    <t>Bertoška in Srminska vpadnica</t>
  </si>
  <si>
    <t>2016-2023 (Bertoška 2016-2019; Srminska 2021-2023)</t>
  </si>
  <si>
    <t>MMP Dragonja - državna meja z RH</t>
  </si>
  <si>
    <t>po 2023</t>
  </si>
  <si>
    <t>Ro.12.4.4</t>
  </si>
  <si>
    <t>Šentvid - Koseze</t>
  </si>
  <si>
    <t>dokončanje polnega priključka na Celovško cesto</t>
  </si>
  <si>
    <t>2020-2025</t>
  </si>
  <si>
    <t>2017-2019</t>
  </si>
  <si>
    <t>2016-2023</t>
  </si>
  <si>
    <t>Izvedba dodatnih počivališč/parkirišč</t>
  </si>
  <si>
    <t>občine/zasebni investitor/DARS</t>
  </si>
  <si>
    <t>Ro.17.7</t>
  </si>
  <si>
    <t>manjkajoči del HC od mejnega platoja MMP Dragonja do državne meje z Republiko Hrvaško (novogradnja)</t>
  </si>
  <si>
    <t>Izvajanje po Operativnem programu za zaščito pred hrupom</t>
  </si>
  <si>
    <t>2018-2019</t>
  </si>
  <si>
    <t>2022-2025</t>
  </si>
  <si>
    <t>stalno</t>
  </si>
  <si>
    <t>po 2021</t>
  </si>
  <si>
    <t>AC povezava Postojna - Jelšane</t>
  </si>
  <si>
    <t>Ro.47.2</t>
  </si>
  <si>
    <t>Zagotovitev ustreznih migracijskih koridorjev velikih zveri in drugih vrst velikih sesalcev na obstoječem AC omrežju, vendar ne več kot dva</t>
  </si>
  <si>
    <t>Rekonstrukcija obstoječe cestne povezave Dravograd-Slovenj Gradec</t>
  </si>
  <si>
    <t>Rekonstrukcija obstoječe cestne povezave Otiški Vrh-Holmec, vključno z navezavo na Črno na Koroškem</t>
  </si>
  <si>
    <t>Rekonstrukcija obstoječe cestne povezave Šalara-HR (mejna točka)</t>
  </si>
  <si>
    <t>NSV</t>
  </si>
  <si>
    <t>IRR</t>
  </si>
  <si>
    <t>Ro.43.3.1.</t>
  </si>
  <si>
    <t>NRP 08-0079 KRIŽ</t>
  </si>
  <si>
    <t>08-0162, 08-0073, 98-0794, 00-0103, 10-0144, 05-0033, 08-0053, 10-0004, 10-0102</t>
  </si>
  <si>
    <t>NRP 98-0317, 08-0030, 10-0067</t>
  </si>
  <si>
    <t>naziv investicijske dokumentacije</t>
  </si>
  <si>
    <t>promet: sedanje in bodoče prometne obremenitve na glavni smeri</t>
  </si>
  <si>
    <t>nosilec</t>
  </si>
  <si>
    <t>finančni viri</t>
  </si>
  <si>
    <t xml:space="preserve">Dragomer </t>
  </si>
  <si>
    <t>komentar</t>
  </si>
  <si>
    <t>ocena celotne investiicjske/pogodbene  vrednosti v mio EUR brez DDV</t>
  </si>
  <si>
    <t>aktivnost/ukrepi</t>
  </si>
  <si>
    <t>Opis projekta 
(dolžina, obseg prometa, cilj projekta,…)</t>
  </si>
  <si>
    <t>2026-2030</t>
  </si>
  <si>
    <t>SKUPAJ</t>
  </si>
  <si>
    <t>projektiranje + izvedba 
(obe cevi)</t>
  </si>
  <si>
    <t>Podpisna je medržavana pogodba in zavezuje na direktiva ( v letu 2019 mora biti izvedeni ubežni rovi ) - drugače bo država penalizrana</t>
  </si>
  <si>
    <t>izvedba</t>
  </si>
  <si>
    <t>Šenrupert - Velenje</t>
  </si>
  <si>
    <t>Velenje - Slov. Gradec</t>
  </si>
  <si>
    <t>priprava + izvedba</t>
  </si>
  <si>
    <t>Dragomer</t>
  </si>
  <si>
    <t>2019-2023</t>
  </si>
  <si>
    <t>Gradnja  vključuje gradnjo vzpostavitev začasne izpostave AC baze.Projektiranje vključuje izdelavo dokumentacije in nadzor ter raziskave. Gradnja vključuje tudi strošek nženirja v kompletu. Gradnja vključuje tudi nabavo nove gradben mehanizacije.
Upoštevana  je 4 pasovnica v polnem profilu.</t>
  </si>
  <si>
    <t>Upoštevana  je 4 pasovnica v polnem profilu. V izdelavi je študija upravičenosti izgradnje nove cestne povezave na koridorju severnega dela 3RO AC A1-Velenje Slovenj Gradec</t>
  </si>
  <si>
    <t>priključki na AC (BTC)</t>
  </si>
  <si>
    <t>izvedba - obnove</t>
  </si>
  <si>
    <t>2017-</t>
  </si>
  <si>
    <t>Ocena je povzeta po Študiji zagotavljanja parkirnih površin za tovorna vozila ob slovenskih AC in HC, PNZ et al., december 2009 in po cenah  projektov SNVP.</t>
  </si>
  <si>
    <t>priprava</t>
  </si>
  <si>
    <t>ocena na osnovi analize</t>
  </si>
  <si>
    <t xml:space="preserve">izvedba </t>
  </si>
  <si>
    <t>??</t>
  </si>
  <si>
    <t>Dinamika vlaganj bo v okviru projekta Ro.43.3.1 "Akcijski načrt".  odseki 1254 Holmec - Poljana=3.881 m; 1255 Poljana - Ravne=8.047 m; 1256 Ravne - Dravograd=7.008 m; 1257 Dravograd - Otiški vrh=1.370 m; upoštevana je OCENA 1,5 mio EUR/km. Ureditev povezave s Črno na Koroškem v NRP-ju opredeljeni postavki 10-0102 REKO  R2-425/1265 Mežica-Črna na Koroškem, 7,88 mio EUR; 10-0079 URED R2-425: ureditev ceste skozi središče Mežice, 4,27 mio EUR</t>
  </si>
  <si>
    <t xml:space="preserve">Investicijski program za gradnjo glavne ceste Želodnik - Mengeš - Vodice na odseku Želodnik - Mengeš z obvoznico Mengeš, DDC d.o.o., Ljubljana, junij 2008, dopolnitev julij 2008, potrjen s sklepom številka 012-3/2008/25-0032074 dne 11.7.2008 ter Prometna študija ter prometno in ekonomsko vrednotenje nove cestne povezave Želodnik - Mengeš - Vodice, PNZ d.o.o., Ljubljana, februar 2007, dopolnitev po recenziji september 2007, ocena DRI </t>
  </si>
  <si>
    <t>1. faza obvoznice Mengeš zgrajena; Projektna dokumentacija je izdelana v celoti, revidirana. Kdo bo nosilec izvedbe je odvisno od odločitve ali bo cesta cestninska.
V tabeli PZ (februar 2016) smo nastavili vrednosti (priprava 0,50 mio eur in izvedba 50 mio eur)
ocena DARS - upoštevan je samo preostanek celote</t>
  </si>
  <si>
    <t xml:space="preserve">preureditev </t>
  </si>
  <si>
    <t xml:space="preserve">dokončanje del </t>
  </si>
  <si>
    <t>Predvideno dokončanje projekta:
1 etapa v letu 2017 in 
2 etapa v letu 2018</t>
  </si>
  <si>
    <t>Predvideno dokončanje projekta:
predaj v promet predvidoma v jeseni 2017</t>
  </si>
  <si>
    <t>priprava in izvedba</t>
  </si>
  <si>
    <t>1. in 2. etapa</t>
  </si>
  <si>
    <t>upoštevana 50% vrednost (Košič)</t>
  </si>
  <si>
    <t>pri dinamiki je upoštevana celotna vrednost brez EU sredstev (Košič)</t>
  </si>
  <si>
    <t>Pri dinamiki upoštevana samo lastna sredstva</t>
  </si>
  <si>
    <t>Nabor projektov - predlog za poroštveni zakon</t>
  </si>
  <si>
    <t xml:space="preserve">obvoznica Mengeš </t>
  </si>
  <si>
    <t xml:space="preserve">dokonačanje obvoznice Mengeš </t>
  </si>
  <si>
    <t>Dokonačanje manjkajočega dela obvoznice Mengeš</t>
  </si>
  <si>
    <t xml:space="preserve">priključek Slavček </t>
  </si>
  <si>
    <t xml:space="preserve">ocenjena vrednost - 50%
po sporazumu DARS - MOK - MZI) 
 </t>
  </si>
  <si>
    <t>Predlog dopolnitev za načrta izvajanja koncesije 
MZI - Dopis z dne 26.1.2017</t>
  </si>
  <si>
    <t>Šmartinska cesta v Kopru</t>
  </si>
  <si>
    <t>Letališka, Leskovškova in Šmartinska</t>
  </si>
  <si>
    <t xml:space="preserve">ocenjena vrednost - 50%
po sporazumu DARS - MOL) 
 </t>
  </si>
  <si>
    <t>Bertoška vpadnica</t>
  </si>
  <si>
    <t>razširitev vpadnice v 4 pasovnico</t>
  </si>
  <si>
    <t>polni priključek AC</t>
  </si>
  <si>
    <t>priključkek Vrhnika</t>
  </si>
  <si>
    <t>priključek Arja vas</t>
  </si>
  <si>
    <t xml:space="preserve">ocenjena vrednost - 50%
po sporazumu DARS - občina Vrhnika) 
 </t>
  </si>
  <si>
    <t xml:space="preserve">ocenjena vrednost - 50%
po sporazumu DARS - DRSI) 
 </t>
  </si>
  <si>
    <t>del ureditev priključka</t>
  </si>
  <si>
    <t>3. razvojna os - jug 
(odsek Revoz - Maline)</t>
  </si>
  <si>
    <t xml:space="preserve"> Srminska vpadnica</t>
  </si>
  <si>
    <t xml:space="preserve"> 2021-2023</t>
  </si>
  <si>
    <t>priključki</t>
  </si>
  <si>
    <t xml:space="preserve">Ro. 12.3 </t>
  </si>
  <si>
    <t>OSTALO - projekti - ni predloga za poroštveni zakon</t>
  </si>
  <si>
    <t xml:space="preserve">Izvedba posameznih parkirišč je odvisna od predhodnega programa prioritet ,ki jih določi DARS v sodelovanju z zasebnimi investitorji </t>
  </si>
  <si>
    <t>OSTANEK</t>
  </si>
  <si>
    <t>Izvedba</t>
  </si>
  <si>
    <t>2020-2022</t>
  </si>
  <si>
    <t>B - poroštvei zakon</t>
  </si>
  <si>
    <t>A - lastna sredstva DARS</t>
  </si>
  <si>
    <t>DARS - dopolnitev 14.2.2017</t>
  </si>
  <si>
    <t xml:space="preserve">Predvideni projekti  -  lastna sredstva DARS </t>
  </si>
  <si>
    <t>sum A+B</t>
  </si>
  <si>
    <t>sum OSTALO</t>
  </si>
  <si>
    <t>sum OSTANEK</t>
  </si>
  <si>
    <t>sum IZLOČITEV</t>
  </si>
  <si>
    <t>odločitev o cestnini 1. etapa</t>
  </si>
  <si>
    <t>Ocena strokovnih služb DARS (Kušnik/Sodnik)</t>
  </si>
  <si>
    <t>Ali je to v okviru odseka Ptuj - Markovci ?</t>
  </si>
  <si>
    <t>IZLOČITEV - necestninski projekti /predlog za prenos priprave + izvedbe na DRSI</t>
  </si>
  <si>
    <t>Investicija v teku; 
Aktivnsti priprave na razpis za izbor izvajalca.</t>
  </si>
  <si>
    <t>Dokonačnje del - polni priključek Šentvid
v teku je pridobitev pravnomočnega gradbenega dovoljenja</t>
  </si>
  <si>
    <t xml:space="preserve">Projektna dokumentacija je v fazi popravkov po recenziji. </t>
  </si>
  <si>
    <t xml:space="preserve">Idejna zasnova (PNZ) glede na velikost rondoja ocenil vrednost investicije (dve krožni križišči s priključnimi kraki, brez povezovalne ceste do regionalke Vrhnika – Borovnica) 
izdelal zelo grobo oceno stroškov (predračunski elaborat ni bil izdelan). 
Ocenjuje, da je strošek enega krožnega križišča z navezavami krakov cca 600.000 EUR torej skupaj 1.200.000 EUR. </t>
  </si>
  <si>
    <t>Razširitev Bertoške vpadnice v štiripasovnico« na situaciji - Projekt  št.  NG/014-2013, PS prostor, d.o.o. Koper, 2013
in Preveritev potrebnih postopkov za raširitev Bertoške vpadnice, DRI UI d.o.o, September 2013</t>
  </si>
  <si>
    <t>Ocena strokovnih služb DARS</t>
  </si>
  <si>
    <t>dinamika izvajanja je prilagojena tehničnim možnostim</t>
  </si>
  <si>
    <t xml:space="preserve">predor Karavanke: Investcijska zasnova - februar 2016
dopolnjeno april 2016, dopolnjeno po pripombah komisije , junij 2016
---
IDP za sanacijo obstoječe cevi - predora Karavanke 
(št. pr. 140056P, Elea iC) 
nivo cen januar 2016 brez DDV
</t>
  </si>
  <si>
    <t>Vrednosti so zgolj ocenjene</t>
  </si>
  <si>
    <t xml:space="preserve">Investicijska ocena za odsek, PNZ d.o.o., februar 2010 - podana za 4-pasovnico. 
Ocena dopolnjena po podatkih DARS 5.8.2015 - vir Prometna in ekonomska analiza etap izgradnje Tretje razvojne osi – jug: I. etapa (AC pri NM – Maline) po idejnem načrtu za DPN iz l. 2012, končno poročilo, Omegaconsult d.o.o., maj 2013 
Investicijska ocena je za etapo 1 in 2 (brez projektne dokumentacije) 
</t>
  </si>
  <si>
    <t>Predinvesticijska zasnova avtocesta Koseze - Kozarje (širitev v 6 pasovnico), 
PNZ d.o.o., julij 2010</t>
  </si>
  <si>
    <t xml:space="preserve"> rekapitulacija iz idejnega projekta (strokovnih podlag za DPN) za navezovalno cesto Jeprca-Stanežiče-Brod, izdelal JV PNG d.o.o. + PNZ d.o.o. + LUZ d.d., št. projekta PNG - 449/08 – SP, september 2009.</t>
  </si>
  <si>
    <t>IDZ - PNZ 15-0525, nov. 2015, prd popravkoki po recenziji</t>
  </si>
  <si>
    <t xml:space="preserve">osnutek investicijskega programa, 
Projekt NG, junij 2015, </t>
  </si>
  <si>
    <t xml:space="preserve">Izvedba gradbenih del na Celovški cesti s polnim priključkom Šentvid za odsek G8-213 od km 0.00 – km 0.82 
(DARS, MOL in DRSC )
Projekt PGD št. C-313, PNZ d.o.o., april 2013
Št. načrta: C-313/11-C
</t>
  </si>
  <si>
    <t>Investicijski program za navezavo Luke Koper na AC omrežje, 2. faza -Srminska vpadnica, DDC, maj 2008
(IP brez arheologije)</t>
  </si>
  <si>
    <t>Nepotrjeni IP izdelan v letu 2000, 
ocena vrednosti po Reslouciji NPIA - stalne cene 3.12.2006</t>
  </si>
  <si>
    <t>Potrejen IP (julij 2000) št. 2644-14/00-7 v LPRO 2009 v UL 53/10. 072.079 objavljena Investcijska vrednost.</t>
  </si>
  <si>
    <t>*</t>
  </si>
  <si>
    <t>*Investicjska zasnova;
EPLAN - november 2016; doplmnitev po pripombah komisje - december 2016 
brez stroškov financiranja in brez postavk, ki se financirajo iz proračuna
nivo cen - september 2016 (vrednosti brez DDV)</t>
  </si>
  <si>
    <t>*IDP št. 11-335, PNZ julij 2010 - dopolnjeno april 2013
brez DDV in brez stroškov financirnaja, brez postavk,ki se finacirajo iz proračuna
nivo cen - julij 2014</t>
  </si>
  <si>
    <t>ocenjena verednost dokonačanja del - DARS</t>
  </si>
  <si>
    <t>/</t>
  </si>
  <si>
    <t>Prometna in ekonomska analiza etap izgradnje Tretje razvojne osi- jug: I. etapa (AC pri NM-Maline) po idejnem načrtu za DPN iz l. 2012, OMEGAconsult, d.o.o., maj 2013 
za odsek Revoz - Maline 4-pasovna varianta (brez DDV, nivo cen februar 2013)</t>
  </si>
  <si>
    <t>Ocena vrednosti že upošteva znžanje za 25%, oceno podlai pripravljalci OP-ja. Ker predvideva izvedbo 2-pasovnice. V kolikor projekta ne bo možbno realizirati v predvidenih okvirih, se predvidi posodobitev v obstoječem koridorju (pripravljalci OP).
DPN je v zaključni fazi.</t>
  </si>
  <si>
    <t>Dinamika vlaganj bo v okviru projekta Ro.43.3.1 "Akcijski načrt".  1257 Dravograd - Otiški vrh=1.370 m; 1258 Otiški vrh - Slovenj Gradec=9.170m; upoštevana je OCENA 1,5 mio EUR/km</t>
  </si>
  <si>
    <t>Ocena investicje je podal pripravljalec OP</t>
  </si>
  <si>
    <t>Ocena stroškov za etapo Razcep Srmin - priključek Šalara, Proniz d.o.o., sep2009, 
dopolnitve, marec 2015</t>
  </si>
  <si>
    <t xml:space="preserve">Idejni projekt C-180/07, PRONIZ d.o.o., oktober 2012 + 40 mio za dokumentacijo, odkupi, nadzor </t>
  </si>
  <si>
    <t>Študija variant (gradbeno-tehnični del) AC Postojna/Divača - Jelšane, PNZ d.o.o., Ljubljana, februar 2014</t>
  </si>
  <si>
    <t>Izvedba pilotnega projekta vpeljavi gospodarjenja s premostitvenimi objekti z aplikacijo dTIMS_CT (2016-2017). Po uspešno izvedenem pilotnam projektu implemantacija sistema za vse premostitvene objekte (2018-2020)</t>
  </si>
  <si>
    <t>ocena strokovnih služb DARS</t>
  </si>
  <si>
    <t>v teku</t>
  </si>
  <si>
    <t xml:space="preserve">v teku </t>
  </si>
  <si>
    <t>Ocena vrednosti pripravljalcev OP/strokovnih služb DARS</t>
  </si>
  <si>
    <t>Oceno vrednosti je podal pripravljalec OP</t>
  </si>
  <si>
    <t>posegi za povečanje kapacitet priključkov Lj.-Nove Jarše, Leskovškova (postal bo samostojen priključek) in Letališka so v fazi študij s katerimi se preverja optimalna ureditev posameznega priključka. Vrednost del bo mogoče določiti šele po izdelavi idejne zasnove, ki bo vključevala tudi katastrski in predračunski elaborat.</t>
  </si>
  <si>
    <t>Investicije:
obnavljanje avtocest in prometna varnost
gradnja avtocest</t>
  </si>
  <si>
    <t>Investicije
področje vzdrževanja in upravljanja avtocest</t>
  </si>
  <si>
    <t>SVNP</t>
  </si>
  <si>
    <t>ocena celotne investiicjske/pogodbene vrednosti v mio EUR brez DDV</t>
  </si>
  <si>
    <t>simulacija RF - asimilacija 50 mio eur</t>
  </si>
  <si>
    <t>promet:
sedanje in bodoče obremenitve</t>
  </si>
  <si>
    <t>V pripravi je razpisna dokumentacija za izvedbo javnega naročila za pridobitev izdelovalca za izdelavo Strokovnih podlag za pobudo, pobude in analize smernic za državni prostorski načrt za razširitev ljubljanskega avtocestnega obroča in vpadnih avtocest (do sprejema sklepa o pripravi državnega prostorskega načrta)</t>
  </si>
  <si>
    <t>Sklep Uprave o pričetku postopka izvedbe JN bo predvidoma potrjen na naslednji seji Uprave. Razpisana naloga predstavlja prvi korak v postopku priprave državnega prostorskega načrta (DPN). Njena vrednost je ocenjena na 467.650 EUR brez DDV.</t>
  </si>
  <si>
    <t>v letu 2017 vključen še inženir (36.000 eur)</t>
  </si>
  <si>
    <t>B - poroštveni zakon</t>
  </si>
  <si>
    <t>aktivnosti</t>
  </si>
  <si>
    <t xml:space="preserve">Neposredna povezava ukrepov z ECS </t>
  </si>
  <si>
    <t>CP je potrebno po uvedbi sistema odstraniti oz. preurediti za nove potrebe</t>
  </si>
  <si>
    <t>dokonačanje in predaja v promet  manjkajočega AC odseka Prynske AC</t>
  </si>
  <si>
    <t>dokonačanje in predaja v promet  priključka Šmarje Sap</t>
  </si>
  <si>
    <t>vzpostavitev polne funkcionalosti obvoznice Mengeš</t>
  </si>
  <si>
    <t>potez Markovci - Gorišnica - Ormož</t>
  </si>
  <si>
    <t>Obveščanje voznikov o prostih parkiriščih na počivališčih</t>
  </si>
  <si>
    <t>Temeljita posodobitev s primerjavo rešitev v novem koridorju (DPN v teku); za odsek Otiški Vrh - Holmec</t>
  </si>
  <si>
    <t>Temeljita posodobitev s primerjavo rešitev v novem koridorju (DPN v teku); do sedaj izdelane rešitve v okviru priprave DPN.</t>
  </si>
  <si>
    <t>Za povečanje prepustnosti na AC in HC najprej uvedba sistema ITS, potem širitev AC obroča</t>
  </si>
  <si>
    <t>ekonomska upravičenost je izkazana na osnovi dokumenta Preveritev prometnih podatkov in rezultatov ekonomskega vrednostenja za AC priključek Brezoviva , DRI, junij 2015</t>
  </si>
  <si>
    <t xml:space="preserve">Idejni projekt, PNG, julij 2008 + ocena strokovnih služb DARS
</t>
  </si>
  <si>
    <t>Državna cesta od avtoceste 
A2 Ljubljana - Obrežje 
pri Novem mestu do priključka Maline 
(po DPN predvidena kot HC v skupni dolžini 5,5 km)</t>
  </si>
  <si>
    <t>Državna cesta  
priključek  Šentrupert na AC A1 Šentilj - Koper   - Velenje - priključek Slovenj Gradec jug  
(po DPN predvidena kot HC) 
v skupni dolžini 17,5 km</t>
  </si>
  <si>
    <t>Državna cesta  
priključek  Šentrupert na AC A1 Šentilj - Koper   - Velenje - priključek Slovenj Gradec jug  
(po DPN predvidena kot HC)
 v skupni dolžini 14 km</t>
  </si>
  <si>
    <t xml:space="preserve">Priključek Študa je načrtovan v okviru veljavnega DLN za AC Blagovica - Šentjakob. Skladno z Uredbo o DPN se priključek izvede, ko so za to izpolnjeni pogoji. Pogoji so bili izpolnjeni v letu 2008, zato je DARS takrat pristopil k izvedbi razpisa za PGD. Razpis nato na pobudo Občine Domžale ni bil izpeljan, saj želi Občina drugačen priključek (z navezavo na Ihan in proti zahodu na Trzinsko obvoznico). Sledi zagotovitev ustreznega prostorskega akta za novo obliko priključka (sprememba obstoječega DLN, OPPN skupnega pomena,...), skupaj z Občino in DRSI.
Oceno investicije je podal pripravljavec OP na podlagi priključka Brezovica – ko so za Brezovico jemali še podatek iz Predinvesticijska zasnova za izgradnjo priključka Brezovica na AC A1 Brezovica - Vrhnika, odsek 0052, PNZ d.o.o., Ljubljana, september 2007, dopolnitve november 2009 in oktober 2010, je bila ocena 15,86 mio EUR, na kar je bila za Brezovico nova ocena in smo tudi Študo povečali za slabih 5 mio EUR.
</t>
  </si>
  <si>
    <t>Ro.2.1 in Ro. 2.2</t>
  </si>
  <si>
    <t>Vir za podatke o ekonomski upravičenosti je Preveritev prometnih podatkov in rezultatov ekonomskega vrednostenja za razširitev AC odseka Koseze-Kozarje v šestpasovnico , DRI, junij 2015</t>
  </si>
  <si>
    <t>Izvedba  je ocenjena po podatkih DARS – dopis, ki je bil naslovljen na go. Kocjan 400-1/14-DŠ z dne 10.2.2015 
»Nabor investicij v obdobjui od 2015 do dokončanja za nov poroštveni zakon«, razširitev ljubljanskega obroča ocenjeno na 719.241.000 EUR brez DDV</t>
  </si>
  <si>
    <t>Razcep Srmin - AC priključek Šalara 
na G1 cesti Koper - Dragonja 
obvoznica Šalara
(1. etapa DPN v pripravi - predvidena kot HC)
v dolžini 5,6 km</t>
  </si>
  <si>
    <t>AC priključek Šalara na G1 cesti Koper - Dragonja - MMP Dragonja
(v DPNi - predvidena kot HC)
v dolžini 10,4 km</t>
  </si>
  <si>
    <t>Idejni projekt C-180/07, PRONIZ d.o.o., oktober 2012 + 40 mio za dokumentacijo, odkupi, nadzor  
vrednost 170 MIO je brez dokumentacije, odkupov, nadzora, raziskav, nepredvidenih del… v resnici bi moralo biti 171 + odkupi, nadzor..., če privzamemo, da so ti stroški enak % kot za 1. etapo (ca 22%), je vrednost investicije 2. faze 208,6 MIO &gt;&gt; popraviti levo v stolpcu vrednost investicije !</t>
  </si>
  <si>
    <t xml:space="preserve">izvedba protivetrne zaščite na Rebernicah </t>
  </si>
  <si>
    <t xml:space="preserve">Priprava in izvedba prioritetnih odsekov za rekonstrukcije (obnovo voziščne konstrukcije) cest, objektov (zagotavljanje ustrezne stopnje prometne varnosti, vzpostavitve odstavnih pasov v vozni pas na posameznih odsekih). Predvidoma se ukrepi pripravijo za daljše projektne odseke.                                                                           </t>
  </si>
  <si>
    <t xml:space="preserve">1. pripriteta DARS - vzpostavitev sistema  ECS v PPT za tovorna vozila v PPT  </t>
  </si>
  <si>
    <t xml:space="preserve">Izvedba Srminske vpadnice
predvidoma državna  cesta
v dolžini 1,4 km
</t>
  </si>
  <si>
    <t>Razširitev Bertoške vpadnice v štiripasovnico
 v dolžini 1,15 km</t>
  </si>
  <si>
    <t>Državna cesta od avtoceste A2 Ljubljana - Obrežje 
pri Novem mestu do priključka Maline 
(po DPN predvidena kot HC)
 v skupni dolžini 12,5 km</t>
  </si>
  <si>
    <t>Glavna cesta Hajdina - Ormož je predvidena kot dvopasovnica:                                                         
 - odsek Ptuj - Markovci dolžine 6,40 km,              
 - odsek Markovci - Gorišnica dolžine 5,70 km,            
 - odsek Gorišnica - Ormož dolžine 10,40 km</t>
  </si>
  <si>
    <t>potez Markovci - Gorišnica - Ormož
Glavna cesta - dvopasovnica
v dolžini 5,70 km</t>
  </si>
  <si>
    <t>potez Markovci - Gorišnica - Ormož
Glavna cesta - dvopasovnica
v dolžini 10,4 km</t>
  </si>
  <si>
    <t>GC Želodnik - Vodice je predvidena kot dvopasovnica:                                                          
- odsek Želodnik - Mengeš z obvoznico Mengeš dolžine 10,40 km, (del obvoznica Mengeš v dolžini 3 km je že zgrajen)                                                  
- odsek Mengeš - Žeje  dolžine 3,48 km,            
 - odsek Žeje - Vodice dolžine 3,48 km</t>
  </si>
  <si>
    <t xml:space="preserve">GC Želodnik - Mengeš - Vodice
v dolžini 15,5 km </t>
  </si>
  <si>
    <t>RAZLIKA !!</t>
  </si>
  <si>
    <t xml:space="preserve">OBNOVE in NALOŽBE - Investicije in Upravljanje </t>
  </si>
  <si>
    <r>
      <t xml:space="preserve">Študija zagotavljanja parkirnih površin za TV ob slovenskih
AC in HC, 
PNZ d.o.o., december 2009
Po recenziji, januar 2010
Po recenziji, maj 2011
</t>
    </r>
    <r>
      <rPr>
        <sz val="10"/>
        <color rgb="FFFF0000"/>
        <rFont val="Arial"/>
        <family val="2"/>
        <charset val="238"/>
      </rPr>
      <t>**Strošek za vse te ukrepe (zemljišča, izgradnja, ITS ukrepi) je v študiji ocenjen na 94.604.539 €. 
(v OP za ta del cca. 10 mio EUR)</t>
    </r>
  </si>
  <si>
    <r>
      <rPr>
        <sz val="10"/>
        <color rgb="FFFF0000"/>
        <rFont val="Arial"/>
        <family val="2"/>
        <charset val="238"/>
      </rPr>
      <t>FINANČNA NETO SEDANJA VREDNOST:</t>
    </r>
    <r>
      <rPr>
        <sz val="10"/>
        <rFont val="Arial"/>
        <family val="2"/>
        <charset val="238"/>
      </rPr>
      <t xml:space="preserve">
 V končnem letu 2023 torej uvedba sistema ITS prinaša okoli 61 mio € finančne koristi. Ob ocenjeni
investiciji okoli 16 mio € pomeni razmerje finančne koristi/stroški prek 3, kar je povsem običajno za
investicije v ITS tehnologijo. To so koristi, ki so posledica samo manjših neposrednih stroškov za
izgradnjo dodatnih parkirnih mest.</t>
    </r>
  </si>
  <si>
    <r>
      <rPr>
        <sz val="10"/>
        <color rgb="FFFF0000"/>
        <rFont val="Arial"/>
        <family val="2"/>
        <charset val="238"/>
      </rPr>
      <t xml:space="preserve">FINANČNA NETO SEDANJA VREDNOST:
</t>
    </r>
    <r>
      <rPr>
        <sz val="10"/>
        <rFont val="Arial"/>
        <family val="2"/>
        <charset val="238"/>
      </rPr>
      <t xml:space="preserve"> je negativna in znaša -116,6 MIO EUR
Finančna ISD pri danih vhodnih podatkih ni izračunjliva, ker je neto denarni tok v opazovanem obdobju ves čas negativen</t>
    </r>
  </si>
  <si>
    <r>
      <rPr>
        <sz val="10"/>
        <color rgb="FFFF0000"/>
        <rFont val="Arial"/>
        <family val="2"/>
        <charset val="238"/>
      </rPr>
      <t>EKONOMSKA UPRAVIČENOST:</t>
    </r>
    <r>
      <rPr>
        <sz val="10"/>
        <rFont val="Arial"/>
        <family val="2"/>
        <charset val="238"/>
      </rPr>
      <t xml:space="preserve">
ISD 2,82%
Obravnavana investicija je na podlagi razvojnih meril in meril usklajenosti s predpisi, standardi
in pravili stroke upravičena, dosega 57,33% vseh možnih točk.
</t>
    </r>
  </si>
  <si>
    <r>
      <t xml:space="preserve">FINANČNA NETO SEDANJA VREDNOST:
</t>
    </r>
    <r>
      <rPr>
        <sz val="10"/>
        <rFont val="Arial"/>
        <family val="2"/>
        <charset val="238"/>
      </rPr>
      <t>ni ocenjena v DIIP-u
VIR: DIIP, OKTOBER 2014</t>
    </r>
  </si>
  <si>
    <r>
      <rPr>
        <sz val="10"/>
        <color rgb="FFFF0000"/>
        <rFont val="Arial"/>
        <family val="2"/>
        <charset val="238"/>
      </rPr>
      <t>EKONOMSKA UPRAVIČENOST:</t>
    </r>
    <r>
      <rPr>
        <sz val="10"/>
        <rFont val="Arial"/>
        <family val="2"/>
        <charset val="238"/>
      </rPr>
      <t xml:space="preserve">
ni ocenjena v DIIP-u
VIR: DIIP, OKTOBER 2014</t>
    </r>
  </si>
  <si>
    <r>
      <t xml:space="preserve">FINANČNA NETO SEDANJA VREDNOST:
</t>
    </r>
    <r>
      <rPr>
        <sz val="10"/>
        <rFont val="Arial"/>
        <family val="2"/>
        <charset val="238"/>
      </rPr>
      <t>ni ocenjena v dokumentu</t>
    </r>
  </si>
  <si>
    <r>
      <rPr>
        <sz val="10"/>
        <color rgb="FFFF0000"/>
        <rFont val="Arial"/>
        <family val="2"/>
        <charset val="238"/>
      </rPr>
      <t>EKONOMSKA UPRAVIČENOST:</t>
    </r>
    <r>
      <rPr>
        <sz val="10"/>
        <rFont val="Arial"/>
        <family val="2"/>
        <charset val="238"/>
      </rPr>
      <t xml:space="preserve">
različica B: ISD 12,99%; investicija je ekonomsko upravičena
Vir: Preveritev prometnih podatkov in rezultatov ekonomskega vrednostenja za AC priključek Brezoviva , DRI, junij 2015</t>
    </r>
  </si>
  <si>
    <r>
      <rPr>
        <sz val="10"/>
        <color rgb="FFFF0000"/>
        <rFont val="Arial"/>
        <family val="2"/>
        <charset val="238"/>
      </rPr>
      <t>EKONOMSKA UPRAVIČENOST:</t>
    </r>
    <r>
      <rPr>
        <sz val="10"/>
        <rFont val="Arial"/>
        <family val="2"/>
        <charset val="238"/>
      </rPr>
      <t xml:space="preserve">
ISD 6,66 %
(vir Prometna in ekonomska analiza etap izgradnje Tretje razvojne osi – jug: I. etapa (AC pri NM – Maline) po idejnem načrtu za DPN iz l. 2012, končno poročilo, Omegaconsult d.o.o., maj 2013</t>
    </r>
  </si>
  <si>
    <r>
      <t xml:space="preserve">PLDP za leto  2015 za celotno varianto s 4-pasovno zahodno obvoznico znaša 17.650
PLDP za leto  2035 za celotno varianto z 4-pasovno zahodno obvoznico znaša 30.504
</t>
    </r>
    <r>
      <rPr>
        <sz val="10"/>
        <rFont val="Arial"/>
        <family val="2"/>
        <charset val="238"/>
      </rPr>
      <t>Vir: Prometna in ekonomska analiza etap izgradnje Tretje razvojne osi – jug: I. etapa (AC pri NM – Maline) po idejnem načrtu za DPN iz l. 2012, končno poročilo, Omegaconsult d.o.o., maj 2013 - prilogi 2.18.1 in 2.18.6</t>
    </r>
  </si>
  <si>
    <r>
      <rPr>
        <sz val="10"/>
        <color rgb="FFFF0000"/>
        <rFont val="Arial"/>
        <family val="2"/>
        <charset val="238"/>
      </rPr>
      <t>EKONOMSKA UPRAVIČENOST:</t>
    </r>
    <r>
      <rPr>
        <sz val="10"/>
        <rFont val="Arial"/>
        <family val="2"/>
        <charset val="238"/>
      </rPr>
      <t xml:space="preserve">
Samo ena različica: ISD 23,22%
Vir: Preveritev prometnih podatkov in rezultatov ekonomskega vrednostenja za razširitev AC odseka Koseze-Kozarje v šestpasovnico , DRI, junij 2015</t>
    </r>
  </si>
  <si>
    <r>
      <t xml:space="preserve">FINANČNA NETO SEDANJA VREDNOST:
</t>
    </r>
    <r>
      <rPr>
        <sz val="10"/>
        <rFont val="Arial"/>
        <family val="2"/>
        <charset val="238"/>
      </rPr>
      <t>investicijska dokumentacija ne obstaja</t>
    </r>
  </si>
  <si>
    <r>
      <rPr>
        <sz val="10"/>
        <color rgb="FFFF0000"/>
        <rFont val="Arial"/>
        <family val="2"/>
        <charset val="238"/>
      </rPr>
      <t>EKONOMSKA UPRAVIČENOST:</t>
    </r>
    <r>
      <rPr>
        <sz val="10"/>
        <rFont val="Arial"/>
        <family val="2"/>
        <charset val="238"/>
      </rPr>
      <t xml:space="preserve">
Naložba je ekonomsko upravičena.
ISD: 8,705 %
Vir: Novelacija 2 investicijskega programa za izgradnjo AC odseka Šentvid - Koseze, maj 2008</t>
    </r>
  </si>
  <si>
    <r>
      <rPr>
        <sz val="10"/>
        <color rgb="FFFF0000"/>
        <rFont val="Arial"/>
        <family val="2"/>
        <charset val="238"/>
      </rPr>
      <t>FINANČNA NETO SEDANJA VREDNOST:</t>
    </r>
    <r>
      <rPr>
        <sz val="10"/>
        <color rgb="FF7030A0"/>
        <rFont val="Arial"/>
        <family val="2"/>
        <charset val="238"/>
      </rPr>
      <t xml:space="preserve">
</t>
    </r>
    <r>
      <rPr>
        <sz val="10"/>
        <rFont val="Arial"/>
        <family val="2"/>
        <charset val="238"/>
      </rPr>
      <t xml:space="preserve">Izračunano samo za varianto K15 (od AC do meje z R Avstrijo):
Finančna ISD je bila izračunana tako za 20 kot za 30 letno časovno obdobje ter variantno z upoštevano diskontno stopnjo 5% in 7%. V vseh primerih je Finančna ISD NEGATIVNA
</t>
    </r>
    <r>
      <rPr>
        <sz val="10"/>
        <color rgb="FF7030A0"/>
        <rFont val="Arial"/>
        <family val="2"/>
        <charset val="238"/>
      </rPr>
      <t xml:space="preserve">
</t>
    </r>
    <r>
      <rPr>
        <i/>
        <sz val="10"/>
        <color rgb="FFFF0000"/>
        <rFont val="Arial"/>
        <family val="2"/>
        <charset val="238"/>
      </rPr>
      <t>(Študija možnih scenarijev: investicija ni finančno upravičena)</t>
    </r>
  </si>
  <si>
    <r>
      <rPr>
        <sz val="10"/>
        <color rgb="FFFF0000"/>
        <rFont val="Arial"/>
        <family val="2"/>
        <charset val="238"/>
      </rPr>
      <t>EKONOMSKA UPRAVIČENOST:</t>
    </r>
    <r>
      <rPr>
        <sz val="10"/>
        <rFont val="Arial"/>
        <family val="2"/>
        <charset val="238"/>
      </rPr>
      <t xml:space="preserve">
VARIANTA K15 (od AC do meje z R Avstrijo)
ISD 9,42%
PIZ za gradnjo državne ceste med AC A1 Šentilj – Koper in mejo z R Avstrijo 
(Omega Consult d.o.o., julij 2008, dop. december 2008)
</t>
    </r>
    <r>
      <rPr>
        <sz val="10"/>
        <color rgb="FFFF0000"/>
        <rFont val="Arial"/>
        <family val="2"/>
        <charset val="238"/>
      </rPr>
      <t>(Študija možnih scenarijev: investicija ni ekonomsko upravičena)</t>
    </r>
  </si>
  <si>
    <r>
      <t>PLDP za vsa vozila za leto 2040</t>
    </r>
    <r>
      <rPr>
        <u/>
        <sz val="10"/>
        <color rgb="FFFF0000"/>
        <rFont val="Arial"/>
        <family val="2"/>
        <charset val="238"/>
      </rPr>
      <t xml:space="preserve"> AC A1 - Velenje</t>
    </r>
    <r>
      <rPr>
        <sz val="10"/>
        <color rgb="FFFF0000"/>
        <rFont val="Arial"/>
        <family val="2"/>
        <charset val="238"/>
      </rPr>
      <t xml:space="preserve">: 20.600 vozil/dan
PLDP za vsa vozila za leto 2040 </t>
    </r>
    <r>
      <rPr>
        <u/>
        <sz val="10"/>
        <color rgb="FFFF0000"/>
        <rFont val="Arial"/>
        <family val="2"/>
        <charset val="238"/>
      </rPr>
      <t>Velenje - Slovenj Gradec</t>
    </r>
    <r>
      <rPr>
        <sz val="10"/>
        <color rgb="FFFF0000"/>
        <rFont val="Arial"/>
        <family val="2"/>
        <charset val="238"/>
      </rPr>
      <t xml:space="preserve">: 8.800 vozil/dan
</t>
    </r>
    <r>
      <rPr>
        <sz val="10"/>
        <rFont val="Arial"/>
        <family val="2"/>
        <charset val="238"/>
      </rPr>
      <t>Vir: Obravnava možnih scenarijev izgradnje nove cestne povezave na koridorju severnega dela 3. razvojne osi na odseku AC A1-Velenje-Slovenj Gradec, PNZ, julij 2015</t>
    </r>
  </si>
  <si>
    <r>
      <rPr>
        <sz val="10"/>
        <color rgb="FFFF0000"/>
        <rFont val="Arial"/>
        <family val="2"/>
        <charset val="238"/>
      </rPr>
      <t xml:space="preserve">urna sezonska konica sobota dopoldan za leto 2034 na obstoječi dvopasovni Bertoški vpadnici: ca. 1.240 vozil/uro (ob upoštevani zgrajeni HC Koper-Dragonja in Srminski vpadnici)
</t>
    </r>
    <r>
      <rPr>
        <sz val="10"/>
        <rFont val="Arial"/>
        <family val="2"/>
        <charset val="238"/>
      </rPr>
      <t xml:space="preserve">
vir: Prometna preveritev nove projektne rešitve razcepa Škocjan na odseku HC Koper – Dragonja, december 2009</t>
    </r>
  </si>
  <si>
    <r>
      <rPr>
        <sz val="10"/>
        <rFont val="Arial"/>
        <family val="2"/>
        <charset val="238"/>
      </rPr>
      <t>Študija zagotavljanja parkirnih površin za TV ob slovenskih
AC in HC, 
PNZ d.o.o., december 2009
Po recenziji, januar 2010
Po recenziji, maj 2011</t>
    </r>
    <r>
      <rPr>
        <b/>
        <sz val="10"/>
        <color rgb="FF7030A0"/>
        <rFont val="Arial"/>
        <family val="2"/>
        <charset val="238"/>
      </rPr>
      <t xml:space="preserve">
</t>
    </r>
    <r>
      <rPr>
        <sz val="10"/>
        <color rgb="FFFF0000"/>
        <rFont val="Arial"/>
        <family val="2"/>
        <charset val="238"/>
      </rPr>
      <t xml:space="preserve">
**Strošek za vse te ukrepe (zemljišča, izgradnja, ITS ukrepi) je v študiji ocenjen na 94.604.539 €. 
(v OP za ta del cca. 85,70 mio EUR)</t>
    </r>
  </si>
  <si>
    <r>
      <rPr>
        <sz val="10"/>
        <color rgb="FFFF0000"/>
        <rFont val="Arial"/>
        <family val="2"/>
        <charset val="238"/>
      </rPr>
      <t>FINANČNA NETO VREDNOST:</t>
    </r>
    <r>
      <rPr>
        <sz val="10"/>
        <rFont val="Arial"/>
        <family val="2"/>
        <charset val="238"/>
      </rPr>
      <t xml:space="preserve">
 V končnem letu 2023 torej uvedba sistema ITS prinaša okoli 61 mio € finančne koristi. Ob ocenjeni
investiciji okoli 16 mio € pomeni razmerje finančne koristi/stroški prek 3, kar je povsem običajno za
investicije v ITS tehnologijo. To so koristi, ki so posledica samo manjših neposrednih stroškov za
izgradnjo dodatnih parkirnih mest.</t>
    </r>
  </si>
  <si>
    <r>
      <rPr>
        <sz val="10"/>
        <color rgb="FFFF0000"/>
        <rFont val="Arial"/>
        <family val="2"/>
        <charset val="238"/>
      </rPr>
      <t>EKONOMSKA UPRAVIČENOST:</t>
    </r>
    <r>
      <rPr>
        <sz val="10"/>
        <rFont val="Arial"/>
        <family val="2"/>
        <charset val="238"/>
      </rPr>
      <t xml:space="preserve">
investicije na vseh obravnavanih odsekih dosegajo zadostno število
točk oziroma več kot 60%, kot je predpisana meja za upravičenost investicije in so zatorej z vidika
razvojnih meril upravičene."</t>
    </r>
  </si>
  <si>
    <r>
      <t xml:space="preserve">EKONOMSKA UPRAVIČENOST:
</t>
    </r>
    <r>
      <rPr>
        <sz val="10"/>
        <rFont val="Arial"/>
        <family val="2"/>
        <charset val="238"/>
      </rPr>
      <t>ISD: 0,19 % (za celotno investicijo AC pri NM - Maline z 2 pasovno zahodno obvoznico)
Podatek za 2-pasovno povezavo Revoz - Maline ne obstaja.
(vir Prometna in ekonomska analiza etap izgradnje Tretje razvojne osi – jug: I. etapa (AC pri NM – Maline) po idejnem načrtu za DPN iz l. 2012, končno poročilo, Omegaconsult d.o.o., maj 2013</t>
    </r>
  </si>
  <si>
    <r>
      <t xml:space="preserve">PLDDP za leto  2015 za celotno varianto s 4-pasovno zahodno obvoznico znaša od 8.089 do 10.231 (odvisno od odseka)
PLDDP za leto  2035 za celotno varianto s 4-pasovno zahodno obvoznico znaša od 15.482 do 20.049 (odvisno od odseka)
</t>
    </r>
    <r>
      <rPr>
        <sz val="10"/>
        <rFont val="Arial"/>
        <family val="2"/>
        <charset val="238"/>
      </rPr>
      <t>Vir: Prometna in ekonomska analiza etap izgradnje Tretje razvojne osi – jug: I. etapa (AC pri NM – Maline) po idejnem načrtu za DPN iz l. 2012, končno poročilo, Omegaconsult d.o.o., maj 2013 - prilogi 2.18.1 in 2.18.6</t>
    </r>
  </si>
  <si>
    <r>
      <rPr>
        <sz val="10"/>
        <color rgb="FFFF0000"/>
        <rFont val="Arial"/>
        <family val="2"/>
        <charset val="238"/>
      </rPr>
      <t>EKONOMSKA UPRAVIČENOST:</t>
    </r>
    <r>
      <rPr>
        <sz val="10"/>
        <rFont val="Arial"/>
        <family val="2"/>
        <charset val="238"/>
      </rPr>
      <t xml:space="preserve">
investicijska dokumentacija ne obstaja</t>
    </r>
  </si>
  <si>
    <r>
      <t xml:space="preserve">FINANČNA NETO SEDANJA VREDNOST:
</t>
    </r>
    <r>
      <rPr>
        <sz val="10"/>
        <rFont val="Arial"/>
        <family val="2"/>
        <charset val="238"/>
      </rPr>
      <t>v DIIP ni podatka</t>
    </r>
  </si>
  <si>
    <r>
      <t xml:space="preserve">EKONOMSKA UPRAVIČENOST:
</t>
    </r>
    <r>
      <rPr>
        <sz val="10"/>
        <rFont val="Arial"/>
        <family val="2"/>
        <charset val="238"/>
      </rPr>
      <t xml:space="preserve">Razmerje koristi/stroški znaša 0,53
vir DIIP, maj 2007 (za cel odsek!)
</t>
    </r>
  </si>
  <si>
    <r>
      <t xml:space="preserve">urna sezonska konica sobota dopoldan za leto 2034: ca. 2.890 vozil/uro
</t>
    </r>
    <r>
      <rPr>
        <sz val="10"/>
        <rFont val="Arial"/>
        <family val="2"/>
        <charset val="238"/>
      </rPr>
      <t>vir: Prometna preveritev nove projektne rešitve razcepa Škocjan na odseku HC Koper – Dragonja, december 2009</t>
    </r>
  </si>
  <si>
    <r>
      <t xml:space="preserve">Investicijski program za izgradnjo odseka HC Jagodje - Lucija in priključne ceste za Piran, OMEGA consult d.o.o., Ljubljana, april 2010, dopolnitev november 2010, sklep ministra 411-67/2010/17-0034077 z dne 28.1.2011 + Podatek DARS (VREDNOSTI GRADNJE ŽE UPOŠTEVAJO NOVELACIJO INV.PROJEKTA APRIL 2015, OMEGA)
</t>
    </r>
    <r>
      <rPr>
        <sz val="10"/>
        <color rgb="FFFF0000"/>
        <rFont val="Arial"/>
        <family val="2"/>
        <charset val="238"/>
      </rPr>
      <t>Osnutek nepotrjengea IP 2016, brez stroškov finaciranja</t>
    </r>
  </si>
  <si>
    <r>
      <t xml:space="preserve">FINANČNA NETO SEDANJA VREDNOST:
</t>
    </r>
    <r>
      <rPr>
        <sz val="10"/>
        <rFont val="Arial"/>
        <family val="2"/>
        <charset val="238"/>
      </rPr>
      <t>Finančna ISD investicije:</t>
    </r>
    <r>
      <rPr>
        <sz val="10"/>
        <color rgb="FFFF0000"/>
        <rFont val="Arial"/>
        <family val="2"/>
        <charset val="238"/>
      </rPr>
      <t xml:space="preserve"> -3,81%
</t>
    </r>
    <r>
      <rPr>
        <sz val="10"/>
        <rFont val="Arial"/>
        <family val="2"/>
        <charset val="238"/>
      </rPr>
      <t xml:space="preserve">Finančna ISD kapitala: </t>
    </r>
    <r>
      <rPr>
        <sz val="10"/>
        <color rgb="FFFF0000"/>
        <rFont val="Arial"/>
        <family val="2"/>
        <charset val="238"/>
      </rPr>
      <t>-6,47%</t>
    </r>
  </si>
  <si>
    <r>
      <t xml:space="preserve">EKONOMSKA UPRAVIČENOST:
</t>
    </r>
    <r>
      <rPr>
        <sz val="10"/>
        <rFont val="Arial"/>
        <family val="2"/>
        <charset val="238"/>
      </rPr>
      <t xml:space="preserve">ISD: 8,11%
Investicija je družbenoekonomsko upravičena, </t>
    </r>
    <r>
      <rPr>
        <sz val="10"/>
        <color rgb="FFFF0000"/>
        <rFont val="Arial"/>
        <family val="2"/>
        <charset val="238"/>
      </rPr>
      <t xml:space="preserve">
finančno pa ni upravičena</t>
    </r>
  </si>
  <si>
    <r>
      <t xml:space="preserve">FINANČNA NETO SEDANJA VREDNOST:
</t>
    </r>
    <r>
      <rPr>
        <sz val="10"/>
        <rFont val="Arial"/>
        <family val="2"/>
        <charset val="238"/>
      </rPr>
      <t>ISD manjša od 0%
finančna neto sedanja vrednost: -6.652.511 EUR</t>
    </r>
  </si>
  <si>
    <r>
      <t xml:space="preserve">EKONOMSKA UPRAVIČENOST:
</t>
    </r>
    <r>
      <rPr>
        <sz val="10"/>
        <rFont val="Arial"/>
        <family val="2"/>
        <charset val="238"/>
      </rPr>
      <t>ISD: 36,10%
vir: investicijski program za navezavo Luke Koper na AC omrežje, 2. faza - Srminska vpadnica</t>
    </r>
  </si>
  <si>
    <r>
      <t xml:space="preserve">urna sezonska konica sobota dopoldan za leto 2034: ca. 940 vozil/uro (ob upoštevani zgrajeni HC Koper-Dragonja)
</t>
    </r>
    <r>
      <rPr>
        <sz val="10"/>
        <rFont val="Arial"/>
        <family val="2"/>
        <charset val="238"/>
      </rPr>
      <t xml:space="preserve">vir: Prometna preveritev nove projektne rešitve razcepa Škocjan na odseku HC Koper – Dragonja, december 2009
</t>
    </r>
  </si>
  <si>
    <r>
      <rPr>
        <b/>
        <sz val="10"/>
        <color rgb="FFFF0000"/>
        <rFont val="Arial"/>
        <family val="2"/>
        <charset val="238"/>
      </rPr>
      <t>ARHEOLOGIJA:</t>
    </r>
    <r>
      <rPr>
        <sz val="10"/>
        <color rgb="FFFF0000"/>
        <rFont val="Arial"/>
        <family val="2"/>
        <charset val="238"/>
      </rPr>
      <t xml:space="preserve">
V izvedbi so bile projektantske variante preveritve izvedbe arheoloških raziskav z namenom najmanjšega obsega posegov v arheološkem prostoru ostalin (kulturne dediščine) v tem območju, kakor tudi 
preveritev možnosti zmanjšanja arheoloških raziskav na minimum po obsegu kakor tudi investicijskem delu. 
</t>
    </r>
    <r>
      <rPr>
        <b/>
        <sz val="10"/>
        <color rgb="FFFF0000"/>
        <rFont val="Arial"/>
        <family val="2"/>
        <charset val="238"/>
      </rPr>
      <t>Ocena vrednosti arheoloških raziskav na podlagi preveritev (od 5 do 8 mio EUR)</t>
    </r>
    <r>
      <rPr>
        <sz val="10"/>
        <color rgb="FFFF0000"/>
        <rFont val="Arial"/>
        <family val="2"/>
        <charset val="238"/>
      </rPr>
      <t xml:space="preserve">
</t>
    </r>
  </si>
  <si>
    <r>
      <t xml:space="preserve">FINANČNA NETO SEDANJA VREDNOST:
</t>
    </r>
    <r>
      <rPr>
        <sz val="10"/>
        <rFont val="Arial"/>
        <family val="2"/>
        <charset val="238"/>
      </rPr>
      <t>ISD manjša od 0%
finančna neto sedanja vrednost: -26.830.904 EUR
Vir: osnutek investicijskega programa, junij 2015</t>
    </r>
  </si>
  <si>
    <r>
      <t xml:space="preserve">EKONOMSKA UPRAVIČENOST:
</t>
    </r>
    <r>
      <rPr>
        <sz val="10"/>
        <rFont val="Arial"/>
        <family val="2"/>
        <charset val="238"/>
      </rPr>
      <t>ISD= 9,94%
finančna neto sedanja vrednost: -26.830.904 EUR
Vir: osnutek investicijskega programa, junij 2015</t>
    </r>
  </si>
  <si>
    <r>
      <t xml:space="preserve">FINANČNA NETO SEDANJA VREDNOST:
</t>
    </r>
    <r>
      <rPr>
        <sz val="10"/>
        <rFont val="Arial"/>
        <family val="2"/>
        <charset val="238"/>
      </rPr>
      <t>s podatkom ne razpolagamo - naročnik dokumentacije Občina Domžale</t>
    </r>
  </si>
  <si>
    <r>
      <t>EKONOMSKA UPRAVIČENOST:</t>
    </r>
    <r>
      <rPr>
        <sz val="10"/>
        <rFont val="Arial"/>
        <family val="2"/>
        <charset val="238"/>
      </rPr>
      <t xml:space="preserve">
"upravičenost priključka je dokazana v:
- Prometna študija Občine Domžale (PNZ, Ljubljana, 2006).
- Primerjalna študija različic trzinske obvoznice in podaljška glavne ceste G2-104 od Trzina do Štude (PNZ, Ljubljana, 2008)"
vir: osnutek projektne naloge za PGD iz leta 2008</t>
    </r>
    <r>
      <rPr>
        <sz val="10"/>
        <color rgb="FF7030A0"/>
        <rFont val="Arial"/>
        <family val="2"/>
        <charset val="238"/>
      </rPr>
      <t xml:space="preserve">
</t>
    </r>
    <r>
      <rPr>
        <sz val="10"/>
        <color rgb="FFFF0000"/>
        <rFont val="Arial"/>
        <family val="2"/>
        <charset val="238"/>
      </rPr>
      <t xml:space="preserve">
</t>
    </r>
  </si>
  <si>
    <r>
      <t xml:space="preserve">EKONOMSKA UPRAVIČENOST:
</t>
    </r>
    <r>
      <rPr>
        <sz val="10"/>
        <rFont val="Arial"/>
        <family val="2"/>
        <charset val="238"/>
      </rPr>
      <t>Razmerje koristi/stroški znaša 0,53
vir DIIP za odsek HC Koper - Dragonja, maj 2007 (za cel odsek!)</t>
    </r>
    <r>
      <rPr>
        <sz val="10"/>
        <color rgb="FFFF0000"/>
        <rFont val="Arial"/>
        <family val="2"/>
        <charset val="238"/>
      </rPr>
      <t xml:space="preserve">
</t>
    </r>
  </si>
  <si>
    <r>
      <t xml:space="preserve">urna sezonska konica sobota dopoldan za leto 2034: ca. 3.720 vozil/uro
</t>
    </r>
    <r>
      <rPr>
        <sz val="10"/>
        <rFont val="Arial"/>
        <family val="2"/>
        <charset val="238"/>
      </rPr>
      <t xml:space="preserve">
vir: Prometna preveritev nove projektne rešitve razcepa Škocjan na odseku HC Koper – Dragonja, december 2009</t>
    </r>
  </si>
  <si>
    <r>
      <t xml:space="preserve">FINANČNA NETO SEDANJA VREDNOST:
</t>
    </r>
    <r>
      <rPr>
        <sz val="10"/>
        <rFont val="Arial"/>
        <family val="2"/>
        <charset val="238"/>
      </rPr>
      <t>Finančna ISD:</t>
    </r>
    <r>
      <rPr>
        <sz val="10"/>
        <color rgb="FFFF0000"/>
        <rFont val="Arial"/>
        <family val="2"/>
        <charset val="238"/>
      </rPr>
      <t xml:space="preserve"> - 4,2%</t>
    </r>
  </si>
  <si>
    <r>
      <t xml:space="preserve">EKONOMSKA UPRAVIČENOST:
</t>
    </r>
    <r>
      <rPr>
        <sz val="10"/>
        <rFont val="Arial"/>
        <family val="2"/>
        <charset val="238"/>
      </rPr>
      <t>Ekonomska ISD: 2,2%
vir: ŠV/PIZ, LUZ, julij 2015 
(v izdelavi, še nepotrjen)</t>
    </r>
    <r>
      <rPr>
        <sz val="10"/>
        <color rgb="FFFF0000"/>
        <rFont val="Arial"/>
        <family val="2"/>
        <charset val="238"/>
      </rPr>
      <t xml:space="preserve">
</t>
    </r>
  </si>
  <si>
    <r>
      <t xml:space="preserve">NRP 08-0079 KRIŽ
</t>
    </r>
    <r>
      <rPr>
        <sz val="10"/>
        <color rgb="FFFF0000"/>
        <rFont val="Arial"/>
        <family val="2"/>
        <charset val="238"/>
      </rPr>
      <t>Potrebno je pripraviti  rešitve, ki upoštevajo  ukrep skladen s predlogom strategije tj. izboljšanje dostopnosti in sicer, da se zagotovijo vozni pogoji za 90 km/h oz. lokalno (v naseljih) nižje hitrosti.  Lokalno se predvidi tudi možnost obvoznic. Predlog variante  mora biti utemeljen na prometnih prognozah, ekonomski učinkovitosti ter z upoštevanjem prostorskih in okoljskih omejitev.</t>
    </r>
  </si>
  <si>
    <r>
      <t xml:space="preserve">08-0162, 08-0073, 98-0794, 00-0103, 10-0144, 05-0033, 08-0053, 10-0004, 10-0102
</t>
    </r>
    <r>
      <rPr>
        <sz val="10"/>
        <color rgb="FFFF0000"/>
        <rFont val="Arial"/>
        <family val="2"/>
        <charset val="238"/>
      </rPr>
      <t>Potrebno je pripraviti  rešitve, ki upoštevajo  ukrep skladen s predlogom strategije tj. izboljšanje dostopnosti in sicer, da se zagotovijo vozni pogoji za 90 km/h oz. lokalno (v naseljih) nižje hitrosti.  Lokalno se predvidi tudi možnost obvoznic. Predlog variante  mora biti utemeljen na prometnih prognozah, ekonomski učinkovitosti ter z upoštevanjem prostorskih in okoljskih omejitev.</t>
    </r>
  </si>
  <si>
    <r>
      <t xml:space="preserve">EKONOMSKA UPRAVIČENOST:
</t>
    </r>
    <r>
      <rPr>
        <sz val="10"/>
        <rFont val="Arial"/>
        <family val="2"/>
        <charset val="238"/>
      </rPr>
      <t>ŽELODNIK-MENGEŠ Z OBVOZNICO MENGEŠ: ekonomsko upravičena investicija, ISD: 9,15%, 
vir: inv.program, DDC, junij 2008, dopolnitev julij 2008</t>
    </r>
    <r>
      <rPr>
        <sz val="10"/>
        <color rgb="FFFF0000"/>
        <rFont val="Arial"/>
        <family val="2"/>
        <charset val="238"/>
      </rPr>
      <t xml:space="preserve">
MENGEŠ-ŽEJE: investicija kot samostojen odsek ni ekonomsko upravičena vir: inv. program januar 2010</t>
    </r>
  </si>
  <si>
    <r>
      <t xml:space="preserve">PLDP leta 2033 po končani celotni GC Želodnik-Vodice je po odsekih različen, največ je 23.000 na odseku Želodnik-priključek Krtina
</t>
    </r>
    <r>
      <rPr>
        <sz val="10"/>
        <rFont val="Arial"/>
        <family val="2"/>
        <charset val="238"/>
      </rPr>
      <t>Vir: Investicijski program za gradnjo glavne ceste Želodnik-Mengeš-Vodice na odseku Želodnik-Mengeš z obvoznico Mengeš</t>
    </r>
  </si>
  <si>
    <r>
      <t xml:space="preserve">PLDP za leto 2024, upoštevana cestnina v prostem prometnem toku
odsek Jeprca - Stanežiče:
lahka vozila: ca. 43.000 vozil/dan
težka vozila (&gt; 3,5t): ca. 2.000 vozil/dan
odsek Stanežiče - Brod:
lahka vozila: ca. 18.500 vozil/dan
težka vozila (&gt; 3,5t): ca. 500 vozil/dan
</t>
    </r>
    <r>
      <rPr>
        <sz val="10"/>
        <rFont val="Arial"/>
        <family val="2"/>
        <charset val="238"/>
      </rPr>
      <t xml:space="preserve">
vir: napoved hrupa in izdelava predloga protihrupne zaščite leta 2024, strokovne podlage za DPN, PNZ, september 2009; prometni podatki so v navedenem elaboratu povzeti po prometni študiji Prometne obremenitve in ekonomsko vrednotenje za NC Jeprca-Stanežiče-Brod (potek ceste po IDP), PNZ, št. pr. 12-1128/3, april 2008. Vir za prirpavo prometnih obremenitzev je novelirano cestno omrežje po IDP.</t>
    </r>
  </si>
  <si>
    <r>
      <t xml:space="preserve">PLDP za leto 2032 za odsek Ptuj - Markovci (severne variante): ca. 23.000 vozil/dan, upoštevana cestnina
</t>
    </r>
    <r>
      <rPr>
        <sz val="10"/>
        <rFont val="Arial"/>
        <family val="2"/>
        <charset val="238"/>
      </rPr>
      <t>vir: prometna študija Ptuj - Markovci, PNZ, št. Pr. 12-1174 junij 2007</t>
    </r>
  </si>
  <si>
    <r>
      <rPr>
        <sz val="10"/>
        <color rgb="FFFF0000"/>
        <rFont val="Arial"/>
        <family val="2"/>
        <charset val="238"/>
      </rPr>
      <t>EKONOMSKA UPRAVIČENOST:</t>
    </r>
    <r>
      <rPr>
        <sz val="10"/>
        <color rgb="FF7030A0"/>
        <rFont val="Arial"/>
        <family val="2"/>
        <charset val="238"/>
      </rPr>
      <t xml:space="preserve">
</t>
    </r>
    <r>
      <rPr>
        <sz val="10"/>
        <rFont val="Arial"/>
        <family val="2"/>
        <charset val="238"/>
      </rPr>
      <t>Prometna študija z ekonomskim vrednotenjem obvoznice Vrhnika in AC priključka Sinja Gorica, PNZ, junij 2011</t>
    </r>
    <r>
      <rPr>
        <sz val="10"/>
        <color rgb="FF7030A0"/>
        <rFont val="Arial"/>
        <family val="2"/>
        <charset val="238"/>
      </rPr>
      <t xml:space="preserve">
celotna investicija </t>
    </r>
    <r>
      <rPr>
        <b/>
        <sz val="10"/>
        <color rgb="FF7030A0"/>
        <rFont val="Arial"/>
        <family val="2"/>
        <charset val="238"/>
      </rPr>
      <t>(obvoznica+priključek!!!</t>
    </r>
    <r>
      <rPr>
        <sz val="10"/>
        <color rgb="FF7030A0"/>
        <rFont val="Arial"/>
        <family val="2"/>
        <charset val="238"/>
      </rPr>
      <t>) je ekonomsko upravičena, rezmerje koristi/stroški = 4,13</t>
    </r>
  </si>
  <si>
    <t>MMP Dragonja - državna meja z RH
manjkajoči del HC od mejnega platoja MMP Dragonja do državne meje z Republiko Hrvaško (novogradnja)
(v DPN predvidena kot HC)
v dolžini 0,5 km</t>
  </si>
  <si>
    <r>
      <t xml:space="preserve">Ptuj - Ormož (novogradnja)
</t>
    </r>
    <r>
      <rPr>
        <sz val="12"/>
        <color rgb="FFFF0000"/>
        <rFont val="Arial"/>
        <family val="2"/>
        <charset val="238"/>
      </rPr>
      <t>Gorišnica - Ormož</t>
    </r>
  </si>
  <si>
    <r>
      <t xml:space="preserve">Ptuj - Ormož (novogradnja)
</t>
    </r>
    <r>
      <rPr>
        <sz val="12"/>
        <color rgb="FFFF0000"/>
        <rFont val="Arial"/>
        <family val="2"/>
        <charset val="238"/>
      </rPr>
      <t>Markovci - Gorišnica</t>
    </r>
  </si>
  <si>
    <t>?</t>
  </si>
  <si>
    <t>Podpisna je medržavana pogodba in v aprilu 2019 mora biti uskaljena prostorska direkitva</t>
  </si>
  <si>
    <t>Investicije: obnavljanje avtocest in prometna varnost
Predvidoma 51 mio EUR/leto za izvedbo po prioritetnem seznamu. Ocena strokovnih služb DARS/na leto</t>
  </si>
  <si>
    <t xml:space="preserve">Ocena pripravljalca OP (30,5 mio eur )
upoštevano za vse AC in HC, ne samo obvoznica, </t>
  </si>
  <si>
    <t>Z izgradnjo druge predorske cevi - 3,45 km in manjkajočega dela AC - ca 0,62 km ter v nadaljevanju z obnovo obstoječe predorske cevi in odseka AC bodo izpolnjene minimalne varnostne zahteve v dolgih predorih v skladu z direktivo Evropskega parlamenta in Sveta 2004/54/ES, izboljšala se bo pretočnost prometa in povečala prometna varnost.</t>
  </si>
  <si>
    <t>Metodologija za izračun stroškov cestninskih cest, pripravljena skladno z direktivo 1999/62/ES o cestnih pristojbinah za uporabo določene infrastrukture za težka tovorna vozila, je bila posredovana Evropski komisiji v decembru 2016.</t>
  </si>
  <si>
    <t>glej izvedbo</t>
  </si>
  <si>
    <t>ni podatka</t>
  </si>
  <si>
    <t>AC priključek Šalara na G1 cesti Koper - Dragonja - MMP Dragonja
(v DPN - predvidena kot HC)
v dolžini 10,4 km</t>
  </si>
  <si>
    <t>Študija variant/PIZ AC Postojna/Divača - Jelšane, LUZ, Omega, PA-NG, junij 2015, dop november 2015 (še nepotrjen), nivo cen november 2014, brez DDV, brez odkupov</t>
  </si>
  <si>
    <t>NSV za izbrano varianto 9.99 mio EUR</t>
  </si>
  <si>
    <t>Ocena vrednosti del na podlagi projektanskih predračunov, PNG</t>
  </si>
  <si>
    <t>Ocena vrednosti del na podlagi projektanskih predračunov, PNZ</t>
  </si>
  <si>
    <t>Ni podatka</t>
  </si>
  <si>
    <t>IDZ - PNZ 15-0525, nov. 2015, 
po recenziji</t>
  </si>
  <si>
    <t>Vrhnika (priključek Frtica + rekonstr. obst. priklj. Vrhnika) - brez S in J obvoznice Vrhnika</t>
  </si>
  <si>
    <t>Ostale investicije v ESO in ITS</t>
  </si>
  <si>
    <t>Za povečanje prepustnosti na AC in HC najprej uvedba ITS sistemov (ureditve sistemov nadzora in vodenja prometa in sistemov, ki omogoča občasno uporabo odstavnih pasov), potem širitev obroča oz. izvedba ugotovljenih optimalnih ukrepov glede na ustrezno plansko obdobje.</t>
  </si>
  <si>
    <t xml:space="preserve">Ocena strokovnih služb DARS </t>
  </si>
  <si>
    <t>Izvedba polnega priključka na Celovški cesti</t>
  </si>
  <si>
    <t xml:space="preserve">glej izvedbo </t>
  </si>
  <si>
    <t>Opis projekta (dolžina, obseg prometa, cilj projekta,…)</t>
  </si>
  <si>
    <t>Ro.1</t>
  </si>
  <si>
    <t>Avtocesta Draženci–Gruškovje (HR)</t>
  </si>
  <si>
    <t>Odsek je del celovitega omrežja TEN-T. Pred leti je bil zgrajen avtocestni odsek med Slivnico pri Mariboru in Draženci blizu Ptuja. Analizirane so bile razmere na sedanjem cestnem omrežju leta 2030, in sicer v popoldanskih koničnih urah na povprečni delovni dan in v času zgoščenega prometa med turistično sezono. Ugotovljeno je, da bo leta 2030 prepustnost presežena. Predvsem gre za problem povečanega prometa v turistični sezoni, saj med Ptujem in mejo s Hrvaško poteka po dvopasovni glavni cesti. V tem času nastajajo večji prometni zastoji, kar dodatno obremenjuje okolje. Ukrep pomeni novogradnjo avtoceste, saj je to edini manjkajoči AC-odsek med Mariborom in Zagrebom (dolžine 13 km), ki ga je še treba zgraditi. Pri umeščanju v prostor in projektiranju je treba upoštevati ukrep Ro.33.</t>
  </si>
  <si>
    <t>Ro.2</t>
  </si>
  <si>
    <t>Dograditev avtocestnega predora Karavanke</t>
  </si>
  <si>
    <t>Odsek je del celovitega omrežja TEN-T in je zdaj zgrajen kot polovična AC, zato je prometni pretok slabši. Pri sedanji ureditvi je problematična prepustnost v času povečanega prometa, ko nastajajo zastoji. Pojavljajo se nekaj kilometrov dolge kolone v posameznih dnevih. Zaradi varnosti je omejen promet tovornih vozil oz. je vstop v predor nadzorovan. Poleg tega se prometne obremenitve letno povečujejo, tako da bi se obseg in število dni z zastoji še povečevala, kar je problematično z vidika uporabnikov (zastoji, obremenjevanje okolja) in upravljavca predora (zagotavljanje varnosti). Enocevni predor nima druge možnosti, kakor da se zgradi druga cev in takoj sanira obstoječa (prva predorska cev) ter da se v njima vzpostavi enosmerni promet. S tem bo dosežen polni profil štiripasovne avtoceste. Povečana bo varnost prometa, s čimer bodo izpolnjene tudi zahteve direktive o varnosti v predorih (Direktiva Evropskega parlamenta in Sveta št. 2004/54/ES z dne 29. aprila 2004 o minimalnih varnostnih zahtevah za predore v vseevropskem cestnem omrežju). Pri umeščanju v prostor in projektiranju je treba upoštevati ukrep Ro.33.</t>
  </si>
  <si>
    <t>Ro.3</t>
  </si>
  <si>
    <t>Uredba TEN-T 1315/2013 v 19. členu opredeljuje prednostne naloge držav članic za razvoj cestne infrastrukture. Med drugim predvideva zagotavljanje ustreznih parkirnih površin za gospodarske uporabnike, tako pa tudi stopnje varnosti in varovanja. Zagotovljena naj bi bila informacijska podpora glede števila razpoložljivih in prostih mest na parkiriščih ter za boljšo izkoriščenost obstoječih parkirišč (ITS). Poleg tega je treba poskrbeti za dodatno zmogljivost s širitvijo obstoječih parkirišč oz. po potrebi z zgraditvijo novih. Zaradi vključitve Republike Slovenije v EU in sprejetja schengenske ureditve na mejah države je mejne točke treba preurediti oz. jim dati druge funkcije. V okviru ukrepa je treba pripraviti pregled in analizo mejnih točk, ugotoviti potrebe na njih, opredeliti novo, spremenjeno funkcijo in pripraviti projekte preureditve teh površin. Pri umeščanju v prostor in projektiranju je treba upoštevati ukrep Ro.33.</t>
  </si>
  <si>
    <t>Ro.4</t>
  </si>
  <si>
    <t>Povezava Bele krajine z Novim mestom</t>
  </si>
  <si>
    <t>Bela krajina je slabše navezana na regijska središča oz. je njihova dostopnost zaradi nižjih potovalnih hitrosti in vremenskih razmer otežena. Z večjo dostopnostjo bosta zagotovljeni možnost za prihodnji razvoj in ustrezna povezanost regij v gospodarskem in družbenem smislu. Na tem območju je v zimskih razmerah treba izboljšati dostopnost čez Gorjance. Treba je zagotoviti primeren standard dostopnosti do središč regionalnega pomena ter do jedrnih središč in jedrnega oz. celovitega prometnega omrežja. Ukrep predvideva pripravo projekta, ki upošteva dejanske potrebe prometnega sistema. Predvideno je, da se kar najbolj uporabi in rekonstruira oz. nadgradi obstoječa prometna infrastruktura. Le v posameznih primerih oz. tam, kjer na obstoječi infrastrukturi ni mogoče zagotoviti ustreznega standarda, se preučijo možnosti pripraviti projekt zunaj nje. Pri umeščanju v prostor in projektiranju je treba upoštevati ukrep Ro.33.</t>
  </si>
  <si>
    <t>Ro.4.3</t>
  </si>
  <si>
    <t>Povezava Maline - meja RH</t>
  </si>
  <si>
    <t>Ro.5</t>
  </si>
  <si>
    <t>Mestno omrežje Novo mesto</t>
  </si>
  <si>
    <t>Analizirane so bile razmere na sedanjem cestnem omrežju leta 2030, in sicer v popoldanskih koničnih urah na povprečni delovni dan. Na nekaterih delih omrežja nastajajo zgostitve prometa in zastoji. S tem so povezane tudi čezmerne emisije v bivalnem okolju. Preprečevanje, zmanjševanje ali blaženje vplivov na okolje, še posebno na bivalnih območjih, zaradi dejavnosti, povezanih s prometom, je eden od glavnih strateških ciljev. Ukrep predvideva izvedbo obvozne ceste, s katero se ustvari ustrezna možnost za pretočnost daljinskega in ciljno-izvornega prometa v mestu. Z ukrepom se zagotovijo tudi ustreznejše razmere v bivalnem okolju. Pri umeščanju v prostor in projektiranju je treba upoštevati ukrep Ro.33.</t>
  </si>
  <si>
    <t>Ro.5.1</t>
  </si>
  <si>
    <t>Obvozna cesta zahod</t>
  </si>
  <si>
    <t>ukrep vezan na Ro.4.1 in R.4.2</t>
  </si>
  <si>
    <t>Ro.6</t>
  </si>
  <si>
    <t>Povezava Bohinja in Bleda z Ljubljano</t>
  </si>
  <si>
    <t>Analizirane so bile razmere na sedanjem cestnem omrežju leta 2030, in sicer v popoldanskih koničnih urah na povprečni delovni dan. Na nekaterih delih omrežja, predvsem med avtocesto in Bledom, se promet zgosti in nastajajo zastoji. To velja posebno za turistično sezono oz. konični promet ob koncu tedna. Ukrep predvideva rekonstrukcijo sedanje ceste, s katero se ustvarijo ustrezne možnosti pretočnosti za daljinski promet in ciljno-izvorni promet v mestu, ter gradnjo južne obvoznice Bleda. Z ukrepoma se zagotovijo tudi ustreznejše razmere v bivalnem in naravnem okolju. Preučiti je treba možnost izboljšanja dostopnosti z javnim potniškim prometom (obstoječa železniška povezava, alternativne oblike prevoza, ITS ...). Pri umeščanju v prostor in projektiranju je treba upoštevati ukrep Ro.33.</t>
  </si>
  <si>
    <t>Ro.6.1</t>
  </si>
  <si>
    <t>Obvoznica Bled jug</t>
  </si>
  <si>
    <t>2019-2022</t>
  </si>
  <si>
    <t>Ro.6.2</t>
  </si>
  <si>
    <t>Obvoznica Bled sever</t>
  </si>
  <si>
    <t>Ro.6.3</t>
  </si>
  <si>
    <t>Lesce - Bled</t>
  </si>
  <si>
    <t>Ro.7</t>
  </si>
  <si>
    <t>Povezava Predela, Bovca, Tolmina in Cerknega z Ljubljano</t>
  </si>
  <si>
    <t>Posamezna območja Goriške so slabše povezana na regijska središča oz. je dostopnost zaradi nižjih potovalnih hitrosti in vremenskih razmer otežena. Tako bodo zagotovljene možnosti za prihodnji razvoj in ustrezna gospodarska in družbena povezanost regij. Med drugim je problematična prevoznost Vršiča pozimi, kar je treba izboljšati. Treba je zagotoviti tudi primeren standard dostopnosti do središč regionalnega pomena ter do jedrnih središč in jedrnega oz. celovitega prometnega omrežja. Ukrep predvideva pripravo projekta, ki upošteva dejanske potrebe prometnega sistema. Predvideno je, da se kar najbolj uporabi in rekonstruira oz. nadgradi obstoječa prometna infrastruktura. Gre predvsem za posege vanjo. Le v posameznih primerih oz. tam, kjer ustreznega standarda ni mogoče zagotoviti na obstoječi infrastrukturi, se preučijo možnosti priprave projekta zunaj nje. Pri umeščanju v prostor in projektiranju je treba upoštevati ukrep Ro.33.</t>
  </si>
  <si>
    <t>Ro.7.1</t>
  </si>
  <si>
    <t>Rekonstrukcija obstoječe cestne povezave</t>
  </si>
  <si>
    <t>Ro.7.2</t>
  </si>
  <si>
    <t>Prevoznost Vršiča</t>
  </si>
  <si>
    <t>Ro.7.2.1</t>
  </si>
  <si>
    <t>Ro.7.2.2</t>
  </si>
  <si>
    <t>Ro.7.3</t>
  </si>
  <si>
    <t>4. os</t>
  </si>
  <si>
    <t>Ro.8</t>
  </si>
  <si>
    <t>Mestno omrežje Škofja Loka</t>
  </si>
  <si>
    <t>Analizirane so bile razmere na sedanjem cestnem omrežju leta 2030, in sicer v popoldanskih koničnih urah na povprečni delovni dan. Na nekaterih delih omrežja nastajajo zgostitve prometa in zastoji. S tem so povezane čezmerne emisije v bivalnem okolju. Preprečevanje, zmanjševanje ali blaženje vplivov na okolje, še posebno v bivalnih okoljih, zaradi dejavnosti, povezanih s prometom, je eden od glavnih strateških ciljev. Ukrep predvideva izvedbo obvozne ceste, s katero se ustvarijo ustrezne možnosti pretočnosti za daljinski in ciljno-izvorni promet v mestu. Tako se zagotovijo tudi ustreznejše razmere v bivalnem okolju. Pri umeščanju v prostor in projektiranju je treba upoštevati ukrep Ro.33.</t>
  </si>
  <si>
    <t>Ro.8.1</t>
  </si>
  <si>
    <t>Obvozna cesta sever</t>
  </si>
  <si>
    <t>po 2020</t>
  </si>
  <si>
    <t>Ro.9</t>
  </si>
  <si>
    <t>Povezava Koroške z avtocestnim sistemom</t>
  </si>
  <si>
    <t>Posameznim območjem na Koroškem je treba zagotoviti ustrezno dostopnost, varnost in primerno raven prometnih povezav do središč regionalnega pomena ter do jedrnih središč in jedrnega oz. celovitega prometnega omrežja (do avtocest). Tako bodo dane možnosti za prihodnji razvoj ter ustrezno gospodarsko in družbeno povezanost regij. Kar najbolj se posodobi oz. nadgradi obstoječa prometna infrastruktura. Gre predvsem za posege vanjo. Le v posameznih primerih oz. tam, kjer ustreznega standarda tako ni mogoče zagotoviti, se preuči možnost izvedbe posegov zunaj obstoječe prometne infrastrukture. Pri umeščanju v prostor in projektiranju je treba upoštevati ukrep Ro.33.</t>
  </si>
  <si>
    <t>Ro.9.2</t>
  </si>
  <si>
    <t>Rekonstrukcija obstoječe cestne povezave Velenje-A1 (Arja vas)</t>
  </si>
  <si>
    <t>Ro.10</t>
  </si>
  <si>
    <t>Povezava Hrastnika z Zidanim Mostom in Brežicami</t>
  </si>
  <si>
    <t>Posamezna območja Slovenije so slabše povezana z regijskimi središči oz. je tam dostopnost zaradi nižjih potovalnih hitrosti otežena. Na tem delu je glavna cesta samo enopasovna, kar pomeni, da je mogoč samo izmenični promet v eni smeri. Treba je zagotoviti primeren standard (dvopasovno glavno cesto) dostopnosti do središč regionalnega pomena ter do jedrnih središč in jedrnega oz. celovitega prometnega omrežja. Hkrati je treba vzpostaviti ustrezno povezavo mimo Krškega do Brežic. Pri umeščanju v prostor in projektiranju je treba upoštevati ukrep Ro.33.</t>
  </si>
  <si>
    <t>Ro.10.1</t>
  </si>
  <si>
    <t>Rekonstrukcija obstoječe ceste</t>
  </si>
  <si>
    <t>Ro.10.2</t>
  </si>
  <si>
    <t>Novogradnja Hrastnik - Zidani Most</t>
  </si>
  <si>
    <t>Ro.10.3</t>
  </si>
  <si>
    <t>Obvoznica Krško</t>
  </si>
  <si>
    <t>Ro.10.4</t>
  </si>
  <si>
    <t>Krško - Brežice</t>
  </si>
  <si>
    <t>Ro.10.5</t>
  </si>
  <si>
    <t>Obvoznica Brežice</t>
  </si>
  <si>
    <t>Ro.11</t>
  </si>
  <si>
    <t>Povezava Kočevja z Ljubljano</t>
  </si>
  <si>
    <t>Posamezna območja Slovenije so slabše povezana z regijskimi središči oz. je tam dostopnost zaradi nižjih potovalnih hitrosti otežena. Treba je zagotoviti primeren standard dostopnosti do središč regionalnega pomena ter do jedrnih središč in jedrnega oz. celovitega prometnega omrežja. Ukrep predvideva pripravo projekta, ki upošteva dejanske potrebe prometnega sistema. Predvideno je, da se kar najbolj uporabi in rekonstruira oz. nadgradi obstoječa prometna infrastruktura. Gre predvsem za posege vanjo. Le v posameznih primerih oz. tam, kjer ustreznega standarda ni mogoče zagotoviti na obstoječi infrastrukturi, se preučijo možnosti priprave projekta zunaj nje. Poleg cestne obstaja proti Kočevju železniška infrastruktura. Pri pripravi ukrepa je treba upoštevati obe prometni sredstvi in ugotoviti, kako bi lahko zadostili ciljem hitrejše in boljše dostopnosti. Predvsem je treba preučiti, ali bi posodobitev železniške infrastrukture v celoti zadostila tem ciljem ali je treba končne predloge ukrepov iskati na cestni in železniški infrastrukturi z upoštevanjem učinkovitejše izvedbe javnega prevoza. Pri umeščanju v prostor in projektiranju je treba upoštevati ukrep Ro.33.</t>
  </si>
  <si>
    <t>Ro.11.1</t>
  </si>
  <si>
    <t>Povezava Kočevje - Ljubljana</t>
  </si>
  <si>
    <t>U.3, U.16 in R.23.16</t>
  </si>
  <si>
    <t>Ro.11.2</t>
  </si>
  <si>
    <t>Rekonstrukcija obstoječe infrastrukture in morebitne obvoznice (2+2 - širitev obstoječe ceste)</t>
  </si>
  <si>
    <t>Ro.11.3</t>
  </si>
  <si>
    <t>obvoznica Škofljica</t>
  </si>
  <si>
    <t>Ro.11.1, Ro.11.2</t>
  </si>
  <si>
    <t>Ro.12</t>
  </si>
  <si>
    <t>Ljubljanski avtocestni obroč in priključni avtocestni kraki ter preureditev priključkov</t>
  </si>
  <si>
    <t>Analizirane so bile razmere na sedanjem cestnem omrežju leta 2030, in sicer v popoldanskih koničnih urah na povprečni delovni dan. Na avtocestnem obroču okrog Ljubljane pravzaprav na vseh odsekih nastajajo zastoji. Predvideni ukrepi: - Uvedba javnega prometa, pri čemer bi pomembnejšo vlogo prevzela železnica na glavnih oz. regionalnih smereh. Pričakovati je, da se bo del prometa na avtocestnem obroču tako sicer zmanjšal, a zaradi povečanja mobilnosti do leta 2030 se še predvideva povečan obseg cestnega prometa. - Uvedba sistema ITS. - Če ti ukrepi ne bodo odpravili težav v celoti, je treba izvesti še ukrepe, ki bodo povečali zmogljivosti obstoječih avtocestnih odsekov in priključnih AC-krakov, npr. razširitev obstoječe avtoceste za dodatni vozni pas v vsaki smeri ipd.). - Preureditev in novogradnja priključkov na AC, npr. Brezovica, Šmarje - Sap, Domžale, Vrhnika itd. - Preuči se tudi možnost izvedbe projekta po sistemu javno-zasebnega partnerstva. Pri umeščanju v prostor in projektiranju je treba upoštevati ukrep Ro.33.</t>
  </si>
  <si>
    <t>Ro.12.1</t>
  </si>
  <si>
    <t>Uvedba ITS sistema</t>
  </si>
  <si>
    <t>Ro.12.1.2</t>
  </si>
  <si>
    <t>Uvedba ITS sistema na G, R in LC</t>
  </si>
  <si>
    <t>Ro.12.2</t>
  </si>
  <si>
    <t>Javni promet</t>
  </si>
  <si>
    <t>U.1, U.2, U.3, U.11, U.14</t>
  </si>
  <si>
    <t>povezava s priključkom Dragomer (Brezovica (2))</t>
  </si>
  <si>
    <t>Obvoznica Vnanje Gorice</t>
  </si>
  <si>
    <t>Občina</t>
  </si>
  <si>
    <t>Nadaljevanje priključka Brdo</t>
  </si>
  <si>
    <t>Ro.12.4</t>
  </si>
  <si>
    <t>Ro.13</t>
  </si>
  <si>
    <t>Povezava Gorenjske, Ljubljane in Štajerske</t>
  </si>
  <si>
    <t>Povezava med Gorenjsko in Štajersko je zagotovljena z ljubljanskim avtocestnim obročem. Zato velik del prometa med tema regijama poteka po daljši poti, kar povzroča uporabnikom dodatne stroške. Obremenjen je ljubljanski prometni obroč in še okolje zaradi emisij. Rešitev je v tangencialnih povezavah: novogradnja neposredne povezave med Gorenjsko in Štajersko (Želodnik–Vodice), ki bo skrajšala potovalno pot med regijama, nova cesta Trzin–načrtovani avtocestni priključek Študa, ki bo razbremenila obstoječo trzinsko vpadnico ter trzinsko in domžalsko cestno omrežje, pa tudi zgraditev povezave Stanežiče–Brod–Ježica–Šentjakob, ki bo razbremenila ljubljansko mestno cestno omrežje. Pri umeščanju v prostor in projektiranju je treba upoštevati ukrep Ro.33.</t>
  </si>
  <si>
    <t>Priključna cesta</t>
  </si>
  <si>
    <t>Ro.12.3., U.1, Ro.13.1, Ro.13.3, U.2, Ro.12.4</t>
  </si>
  <si>
    <t xml:space="preserve">Trzin-Domžale-priključek Študa; preučitev ukrepa skupaj z ukrepom priključka Študa, Želodnik-Mengeš-Vodice, Brod-Ježica-Šentjakob, Kamniško progo, Gorenjsko progo </t>
  </si>
  <si>
    <t>Ro.13.3</t>
  </si>
  <si>
    <t>Severna tangenta</t>
  </si>
  <si>
    <t>Ro.12.3., U.1, Ro.13.1, Ro.13.2, U.2, Ro.12.4</t>
  </si>
  <si>
    <t xml:space="preserve">Brod-Ježica-Šentjakob; preučitev ukrepa skupaj z ukrepom priključka Študa, Želodnik-Mengeš-Vodice, Trzin-Domžale-priključek Študa, Kamniško progo, Gorenjsko progo </t>
  </si>
  <si>
    <t>Ro.14</t>
  </si>
  <si>
    <t>Povezava Štajerska–Dolenjska</t>
  </si>
  <si>
    <t>Povezava med Štajersko in Dolenjsko je zagotovljena mimo Ljubljane s potekom avtoceste. Posledično velik del prometa med Štajersko in Dolenjsko poteka po daljši poti, kar povzroča uporabnikom dodatne stroške. Obremenjuje tudi ljubljanski prometni obroč in še okolje zaradi emisij. Obstoječe ceste med Celjem in Novim mestom ne ponujajo ustreznega standarda dostopnosti. Neposredna povezava med Celjem in Novim mestom bo skrajšala potovalno pot med regijama. Treba je preučiti možnost uporabe obstoječe infrastrukture, ki jo je treba posodobiti za hitrosti 90 km/h, kjer to ne bo mogoče, pa z zgraditvijo nove ceste. Pri umeščanju v prostor in projektiranju je treba upoštevati ukrep Ro.33.</t>
  </si>
  <si>
    <t>Ro.14.1</t>
  </si>
  <si>
    <t>Obvoznica Celja</t>
  </si>
  <si>
    <t>Ro.14.5</t>
  </si>
  <si>
    <t>Ro.14.2</t>
  </si>
  <si>
    <t>Rekonstrukcija obstoječe cestne povezave Celje-Laško</t>
  </si>
  <si>
    <t>Rekonstrukcija ceste v obstoječem koridorju vključno s primerjavo rešitev v novem koridorju (DPN v teku, določitev etapnosti z navezavami na obstoječe ceste)</t>
  </si>
  <si>
    <t>Ro.14.3</t>
  </si>
  <si>
    <t>Rekonstrukcija obstoječe cestne povezave Laško-Zidani Most</t>
  </si>
  <si>
    <t>Rekonstrukcija ceste v obstoječem koridorju vključno s primerjavo rešitev v novem koridorju (DPN v teku)</t>
  </si>
  <si>
    <t>Ro.14.4</t>
  </si>
  <si>
    <t>Rekonstrukcija obstoječe cestne povezave Zidani Most-Novo mesto</t>
  </si>
  <si>
    <t>3. razvojna os - sredina</t>
  </si>
  <si>
    <t>Ro.14.1, Ro.14.3, Ro.14.4, Ro.14.5, Ro.10.2</t>
  </si>
  <si>
    <t>Ro.15</t>
  </si>
  <si>
    <t>Povezava Škofje Loke/Medvod z Ljubljano</t>
  </si>
  <si>
    <t>Škofja Loka in Medvode sta velik generatorja promet, kar velja zlasti za dnevne selitve. Iz te smeri je izrazita dnevna obremenitev zlasti v jutranjih in popoldanskih koničnih urah. Na cesti med Ljubljano in Medvodami nastajajo zastoji, ti pa povečujejo stroške uporabnikom in dodatno obremenjujejo okolje. Predvideni ukrepi: -Preusmeritev dela dnevnih prometnih tokov na druge oblike prevoza, zlasti na javni potniški promet, pri čemer je treba preučiti, katere organizacijske rešitve (avtobusni promet, železniški promet) lahko zadostijo sedanjim in pričakovanim potrebam. - Nadgradnja oz. dograditev obstoječe cestne infrastrukture. - Kjer ustreznega standarda s posegi v obstoječo prometno infrastrukturo ni mogoče zagotoviti, se preuči možnost izvedbe posegov zunaj nje. Pri umeščanju v prostor in projektiranju je treba upoštevati ukrep Ro.33.</t>
  </si>
  <si>
    <t>Ro.15.1</t>
  </si>
  <si>
    <t>R.3 in U.2</t>
  </si>
  <si>
    <t>preučitev Jeprca-Stanežiče v povezavi z upoštevanjem železniške proge in regionalne ceste</t>
  </si>
  <si>
    <t>Ro.15.2</t>
  </si>
  <si>
    <t>Rekonstrukcija obstoječe povezave z event. dograditvijo pasov</t>
  </si>
  <si>
    <t>Ro.16</t>
  </si>
  <si>
    <t>Cestno omrežje okoli Maribora</t>
  </si>
  <si>
    <t>Analizirane so bile razmere na sedanjem cestnem omrežju leta 2030, in sicer v popoldanskih koničnih urah na povprečni delovni dan. Glavni problem je predvsem del prometa na južnem delu Maribora, in sicer iz zahodnega dela mesta in zaledja, ki se usmerja proti hitri cesti oz. avtocesti. Na nekaterih delih omrežja zaradi zgostitev prometa nastajajo zastoji. S tem so povezane tudi čezmerne emisije v bivalnem okolju. Preprečevanje, zmanjševanje ali blaženje vplivov na okolje, še posebno v bivalnih okoljih, zaradi dejavnosti, povezanih s prometom, je eden od glavnih strateških ciljev. Ukrep predvideva izvedbo obvozne ceste, s katero se ustvari ustrezna pretočnost za daljinski, pa tudi za ciljno-izvorni promet v mestu. Z ukrepom se zagotovijo tudi ustreznejše razmere v bivalnem okolju. Pri umeščanju v prostor in projektiranju je treba upoštevati ukrep Ro.33.</t>
  </si>
  <si>
    <t>Ro.16.1</t>
  </si>
  <si>
    <t>Obvoznica Maribor (Podaljšek ceste Proletarskih brigad)</t>
  </si>
  <si>
    <t>Ro.16.2</t>
  </si>
  <si>
    <t>Obvoznica Maribor (Zahodna obvoznica (Lackova) - AC)</t>
  </si>
  <si>
    <t>Ro.16.3</t>
  </si>
  <si>
    <t>Obvoznica Maribor jug (navezava od AC do Miklavža)</t>
  </si>
  <si>
    <t>Ro.17</t>
  </si>
  <si>
    <t>Cestno omrežje okoli Kopra, navezava somestja Koper–Izola–Piran na AC-sistem</t>
  </si>
  <si>
    <t>Analizirane so bile razmere na sedanjem cestnem omrežju leta 2030, in sicer v popoldanskih koničnih urah na povprečni delovni dan in v času povečanega prometa med turistično sezono. Na nekaterih delih omrežja (smer Koper, mejni prehod Dragonja) nastajajo zgostitve prometa in zastoji. S tem so povezane tudi čezmerne emisije v bivalnem okolju. Preprečevanje, zmanjševanje ali blaženje vplivov na okolje, še posebno v bivalnih okoljih, zaradi dejavnosti, povezanih s prometom, je eden od glavnih strateških ciljev. Ukrep predvideva izvedbo obvozne ceste, s katero se ustvari ustrezna pretočnost za daljinski, pa tudi ciljno-izvorni promet v mestu. Prav tako se zagotovijo ustreznejše razmere v bivalnem okolju. Razmere v povprečnem dnevu na obstoječi cesti od Izole proti Piranu oz. Portorožu so prometnotehnično in prometnovarnostno izredno slabe, dnevni obseg prometa pa presega zmogljivostni te ceste. Poleg tega dodatni promet v poletnih mesecih in koničnih dnevih še poslabša razmere in nastajajo večji zastoji. Ukrep predvideva novogradnjo HC od Jagodja do Lucije, ki je manjkajoči odsek t. i. obalne ceste, katere funkcija je navezava somestja Koper–Izola–Piran na AC-sistem. Pri umeščanju v prostor in projektiranju je treba upoštevati ukrep Ro.33.</t>
  </si>
  <si>
    <t>Povezava slovenske in hrvaške Istre</t>
  </si>
  <si>
    <t>Ro.18</t>
  </si>
  <si>
    <t xml:space="preserve">Povezava Ilirske Bistrice (HR) z avtocestnim sistemom </t>
  </si>
  <si>
    <t>Povezava od Postojne/Divače proti Hrvaški je del celovitega omrežja TEN-T ter je manjkajoči del med Ljubljano/Trstom in Reko, pa tudi manjkajoči del jadransko–jonske cestne povezave. Ilirska Bistrica in zaledje imata v sedanjih razmerah na voljo glavno cesto brez ustreznega standarda daljinske glavne ceste. Iz Postojne proti Hrvaški (Reka, zahodni del Istre, Kvarner) poteka tudi povečan turistični promet, ki je posebno izrazit med turistično sezono, ko dosega tudi 3- do 4-kratnik povprečnega prometa. V tem času nastajajo prometni zastoji, kar pomeni tudi dodatno obremenjevanje okolja. Povezava od Postojne proti Hrvaški je prav tako del celovitega omrežja TEN-T. Prometne analize so pokazale, da cesta že zdaj ne ponuja ustreznega standarda, saj prehaja skozi naselja, del ceste pa nima ustreznih elementov in omejen je tudi prevoz tovornih vozil. Ukrep predvideva posodobitev obstoječe infrastrukture, da se zagotovita ustrezen standard in pretočnost obstoječe ceste za hitrosti 90 km/h. Predvideva se tudi preučitev preložitve dela trase na območjih naselij v obliki obvoznic, predvsem da se loči daljinski promet od notranjega in ciljno-izvornega. Treba je zagotoviti tudi boljšo prometno varnost, zato mora rešitev upoštevati ločevanje motoriziranega in nemotoriziranega prometa. Kjer ustreznega standarda s posegi v obstoječo prometno infrastrukturo ni mogoče zagotoviti, se preučijo možnosti posegov zunaj nje. Pri umeščanju v prostor in projektiranju je treba upoštevati ukrep Ro.33.</t>
  </si>
  <si>
    <t>Ro.18.1</t>
  </si>
  <si>
    <t>Obvoznice Pivka, Prestranek</t>
  </si>
  <si>
    <t>Ro.18.2</t>
  </si>
  <si>
    <t>Rekonstrukcija obstoječe cestne povezave Postojna-Jelšane</t>
  </si>
  <si>
    <t>Ro.19</t>
  </si>
  <si>
    <t>Mestno omrežje Celje</t>
  </si>
  <si>
    <t>Analizirane so bile razmere na sedanjem cestnem omrežju leta 2030, in sicer v popoldanskih koničnih urah na povprečni delovni dan in v času povečanega prometa med turistično sezono. Na nekaterih delih omrežja v Celju med priključki na AC in drugim omrežjem nastajajo zgostitve prometa in zastoji. S tem so povezane tudi čezmerne emisije v bivalnem okolju. Preprečevanje, zmanjševanje ali blaženje vplivov na okolje, še posebno v bivalnih okoljih, zaradi dejavnosti, povezanih s prometom, je eden od glavnih strateških ciljev. Ukrep predvideva zgraditev obvozne ceste, s katero se ustvari ustrezna pretočnosti za daljinski in ciljno-izvorni promet v mestu. Hkrati se zagotovijo ustreznejše razmere v bivalnem okolju. Pri umeščanju v prostor in projektiranju je treba upoštevati ukrep Ro.33.</t>
  </si>
  <si>
    <t>Ro.19.1</t>
  </si>
  <si>
    <t>Obvoznica</t>
  </si>
  <si>
    <t>Ro.20</t>
  </si>
  <si>
    <t>Povezava Ormoža s Ptujem/Mariborom</t>
  </si>
  <si>
    <t>Posamezna območja Slovenije so slabše povezana z regijskimi središči oz. je dostopnost zaradi nižjih potovalnih hitrosti otežena. Treba je zagotoviti ustrezno dostopnost do središč regionalnega pomena ter do jedrnih središč in jedrnega oz. celovitega prometnega omrežja (avtoceste). Ukrep predvideva pripravo projekta, ki upošteva dejanske potrebe prometnega sistema. Na Ptuju se uredi ustrezen obvozni sistem, na povezavi Ptuj–Ormož pa izboljša raven prometnih razmer, in sicer predvsem s posegi v obstoječo prometno infrastrukturo, le v posameznih primerih oz. tam, kjer ustreznega standarda ni mogoče zagotoviti na obstoječi infrastrukturi, se preučijo možnosti priprave projekta zunaj nje. Pri umeščanju v prostor in projektiranju je treba upoštevati ukrep Ro.33.</t>
  </si>
  <si>
    <t>Ro.20.1</t>
  </si>
  <si>
    <t>Ptuj - Ormož</t>
  </si>
  <si>
    <t>Ro.21</t>
  </si>
  <si>
    <t>Mestno omrežje Nova Gorica</t>
  </si>
  <si>
    <t>Analizirane so bile razmere na sedanjem cestnem omrežju leta 2030, in sicer v popoldanskih koničnih urah na povprečni delovni dan in v času povečanega prometa med turistično sezono. Na nekaterih delih omrežja v Novi Gorici namreč nastajajo zgostitve prometa in zastoji. S tem so povezane tudi čezmerne emisije v bivalnem okolju. Preprečevanje, zmanjševanje ali blaženje vplivov na okolje, še posebno v bivalnih okoljih, zaradi dejavnosti, povezanih s prometom, je eden od glavnih strateških ciljev. Ukrep predvideva izvedbo obvozne ceste, s katero se ustvari ustrezna pretočnost za daljinski in ciljno-izvorni promet v mestu. Prav tako se zagotovijo ustreznejše razmere v bivalnem okolju. Pri umeščanju v prostor in projektiranju je treba upoštevati ukrep Ro.33.</t>
  </si>
  <si>
    <t>Ro.21.1</t>
  </si>
  <si>
    <t>obvoznica Nova Gorica</t>
  </si>
  <si>
    <t>Ro.22</t>
  </si>
  <si>
    <t>Povezava Kozjanskega, Rogaške Slatine in zaledja na osrednje omrežje</t>
  </si>
  <si>
    <t>Bizeljsko, Kozjansko, Šentjur in Rogaška Slatina so slabše povezani z regijskimi središči oz. je dostopnost zaradi nižjih potovalnih hitrosti otežena. Treba je zagotoviti primeren standard dostopnosti do središč regionalnega pomena ter do jedrnih središč in jedrnega oz. celovitega omrežja TEN-T. Ukrep predvideva pripravo več projektov, ki bodo upoštevali dejanske potrebe prometnega sistema. Gre predvsem za posege v obstoječo prometno infrastrukturo, le v posameznih primerih oz. tam, kjer ustreznega standarda na njej ni mogoče zagotoviti, se preučijo možnosti priprave projekta zunaj obstoječe prometne infrastrukture (npr. povezava Dramlje–Šentjur).Pri umeščanju v prostor in projektiranju je treba upoštevati ukrep Ro.33.</t>
  </si>
  <si>
    <t>Ro.22.1</t>
  </si>
  <si>
    <t xml:space="preserve">Dramlje - Šentjur </t>
  </si>
  <si>
    <t>Ro.22.2</t>
  </si>
  <si>
    <t>Šentjur - Dobovec</t>
  </si>
  <si>
    <t>Cestno omrežje</t>
  </si>
  <si>
    <t>Izboljšanje dostopnosti regij brez neposredne povezave z omrežjem TEN-T</t>
  </si>
  <si>
    <t>Izboljšati je treba regionalno omrežje (cestno in železniško), ki bo ljudem in gospodarstvu omogočilo dostop do regionalnih središč (delovna mesta, storitve javnega pomena) v sprejemljivem času. Poleg regionalnih povezav je predvidena zgraditev obvoznic, ki so potrebne zaradi težav s prepustnostjo, čezmernega obremenjevanja okolja in varnosti cestnega prometa.</t>
  </si>
  <si>
    <t>Ro.31.1</t>
  </si>
  <si>
    <t>Program ukrepov</t>
  </si>
  <si>
    <t>Ro.43.2.1 in Ro.43.3.1</t>
  </si>
  <si>
    <t>Ro.32</t>
  </si>
  <si>
    <t>Upravljanje, spremljanje in štetje prometa ter informacijski sistem</t>
  </si>
  <si>
    <t>Upravljanje prometa je pomemben del prometnega sistema. Zbiranje in obdelava podatkov o prometu je temelj za dopolnjevanje podatkovne zbirke s tega področja. Štetje prometa je različno, pri čemer je treba zagotoviti dostop do podatkov na primernih platformah, ki so dostopne tudi javnosti. Funkcije nadzora, vodenja in upravljalna prometa so temelj za izboljšanje pretočnosti prometnih tokov. Učinkoviti sistemi omogočajo tako vodenje, da je čim manj zastojev v rednem prometu in v npr. izrednih prometnih dogodkih. V okviru širše priprave dokumentov razvoja prometnega sistema v RS je bil oblikovan nacionalni prometni model. Tega je treba vzdrževati in posodabljati z vključevanjem novih raziskav (denimo ankete po gospodinjstvih, druge raziskave), tako pa zagotoviti, da bo model vseskozi osvežen.</t>
  </si>
  <si>
    <t>Ro.32.1</t>
  </si>
  <si>
    <t>Nacionalni center za upravljanje prometa (NCUP)</t>
  </si>
  <si>
    <t>MZI</t>
  </si>
  <si>
    <t>Proračun RS</t>
  </si>
  <si>
    <t>Ro.32.2</t>
  </si>
  <si>
    <t>Vzpostavitev podatkovnega modela (v okviru NCUP)</t>
  </si>
  <si>
    <t>Ro.32.3</t>
  </si>
  <si>
    <t>Nadgradnja makroskopskega prometnega modela (v okviru NCUP)</t>
  </si>
  <si>
    <t>Ro.32.4</t>
  </si>
  <si>
    <t>Vzpostavitev dinamičnega simulacijskega modela (v okviru NCUP)</t>
  </si>
  <si>
    <t>Ro.33</t>
  </si>
  <si>
    <t>Ukrepi za preprečitev, omilitev in čim popolnejšo odpravo posledic bistvenih vplivov plana na okolje,  naravo,  zdravje ljudi in kulturno dediščino in ukrepi za izboljšanje prometne varnost (omilitveni ukrepi)</t>
  </si>
  <si>
    <t>Ro.33.1</t>
  </si>
  <si>
    <t>Operativni program za hrup</t>
  </si>
  <si>
    <t>Ro.33.1.1</t>
  </si>
  <si>
    <t>Ro.33.2</t>
  </si>
  <si>
    <t>Priporočila za zmanjševanja vplivov na okolje</t>
  </si>
  <si>
    <t>Ro.34</t>
  </si>
  <si>
    <t>Razvoj omrežja v intermodalna vozlišča, aglomeracije v skladu s povpraševanjem</t>
  </si>
  <si>
    <t>V novi uredbi TEN-T so navedena naslednja prometna vozlišča v Sloveniji: Ljubljana in Koper kot vozlišči v jedrnem delu omrežja TEN-T, Maribor pa kot vozlišče v celovitem delu omrežja TEN-T. Na teh točkah je največja možnost za razvoj logistične dejavnosti v zvezi s tovorom, v Ljubljani in Mariboru pa tudi za vzpostavitev multimodalnih platform za potnike. Vendar je lahko v Sloveniji tudi širše (v večjem obsegu) poskrbljeno za prenos tovora in prehod potnikov z enega načina prevoza na drugega. S tem bo omogočeno učinkovito kombiniranje različnih načinov prevoza v transportni verigi, tako pa povečana učinkovitost prometa. Zato je treba v prihodnje prepoznati možne točke prehajanja potnikov in blaga med različnimi prevoznimi načini. Kjer bi se izkazalo za potrebno in učinkovito, bi bilo treba oblikovati intermodalne potniške platforme za povečanje uporabe javnega potniškega prometa oz. zagotoviti ustrezno povezanost logističnih tovornih terminalov z različnimi prevoznimi načini, kjer je za to izraženo zanimanje gospodarstva.</t>
  </si>
  <si>
    <t>Ro.34.1</t>
  </si>
  <si>
    <t>Intermodalna potniška središča</t>
  </si>
  <si>
    <t>U.31, U.33</t>
  </si>
  <si>
    <t>V skladu z rezultati projekta Uvedba IJPP v RS se določijo pomembne prestopne točke, ki imajo značaj intermodalnih potniških središč.</t>
  </si>
  <si>
    <t>Ro.34.2</t>
  </si>
  <si>
    <t>Logistični centri</t>
  </si>
  <si>
    <t>Država sprejme ukrepe za povečanje (spodbujanje) logistične dejavnosti, kot npr. Ministrstvo za gospodarstvo v delu zagotavljanja sofinanciranja dejavnosti in MZI v delu zagotavljanja ustreznih dostopov.</t>
  </si>
  <si>
    <t>Ro.35</t>
  </si>
  <si>
    <t>Spodbujanje rabe ekoloških vozil in izgradnja omrežja za polnilne postaje</t>
  </si>
  <si>
    <t>V okviru institucij EU (Svet EU in Evropski parlament) je bila sprejeta Direktiva 2014/94/EU Evropskega parlamenta in Sveta z dne 22. oktobra 2014 o vzpostavitvi infrastrukture za alternativna goriva. Direktiva zahteva od držav članic, da sprejmejo svojo strategijo na tem področju, in sicer v zvezi z osebnimi vozili za električna vozila in vozila na stisnjen zemeljski plin in vodik, v zvezi s tovornimi vozili za vozila na utekočinjen zemeljski plin, v zvezi s pomorstvom za ladje na utekočinjen zemeljski plin in za napajanje ladij z elektriko s kopnega ter v zvezi z letalstvom za napajanje letal z elektriko na letališčih. Direktiva določa tudi roke za to (večinoma do leta 2025, razen za polnilne postaje za električna vozila, za katere je rok leto 2020). Direktiva v prilogi določa tudi standarde za to infrastrukturo. Glede na okoljske zahteve na ravni države oz. EU bo treba spodbuditi nabavo električnih oz. hibridnih vozil in zgraditi omrežje polnilnih postaj tako, da bo do leta 2030 na slovenskih cestah vsaj 15 % prometnega dela opravljeno brez izpustov TGP. Treba je predvideti finančne spodbude, ki bi posameznike spodbujale k nakupu vozil z okolju prijaznim pogonskim gorivom (npr. elektrika, plin).</t>
  </si>
  <si>
    <t>Ro.35.1</t>
  </si>
  <si>
    <t>Nacionalni okvir politike za razvoj trga v zvezi z alternativnimi gorivi v prometnem sektorju ter za vzpostavitev ustrezne infrastrukture</t>
  </si>
  <si>
    <t>Ro.35.2</t>
  </si>
  <si>
    <t>Izgradnja omrežja za polnilne postaje</t>
  </si>
  <si>
    <t>Zasebni investitorji ob podpori države</t>
  </si>
  <si>
    <t>M.11, A.11</t>
  </si>
  <si>
    <t>do 2020</t>
  </si>
  <si>
    <t>Ro.35.3</t>
  </si>
  <si>
    <t>spodbujanja uporabe vozil</t>
  </si>
  <si>
    <t>pristojna ministrstva in občine</t>
  </si>
  <si>
    <t>Ro.35.4</t>
  </si>
  <si>
    <t>polnilna mesta za električna vozila</t>
  </si>
  <si>
    <t>Ro.35.5</t>
  </si>
  <si>
    <t>oskrbovalno mesto za UZP v koprskem pristanišču</t>
  </si>
  <si>
    <t>M.11</t>
  </si>
  <si>
    <t>do 2016</t>
  </si>
  <si>
    <t>Ro.35.6</t>
  </si>
  <si>
    <t>javno dostopna oskrbovalna mesta za UZP za motorna vozil in javno dostopna oskrbovalna mesta za SZP za motorna vozila na TEN-T omrežju</t>
  </si>
  <si>
    <t>Ro.35.7</t>
  </si>
  <si>
    <t>javno dostopna oskrbovalna mesta za SZP za osebna vozila v urbanih območjih</t>
  </si>
  <si>
    <t>Ro.35.8</t>
  </si>
  <si>
    <t>javno dostopna oskrbovalna mesta za vodik</t>
  </si>
  <si>
    <t>Ro.35.9</t>
  </si>
  <si>
    <t>infrastruktura za dobavo električne energije z obale v morskih pristaniščih</t>
  </si>
  <si>
    <t>Ro.35.10</t>
  </si>
  <si>
    <t>infrastruktura za oskrbo mirujočih letal z električno energijo</t>
  </si>
  <si>
    <t>Realizirano na Letališču Jožeta Pučnika Ljubljana - kedrno letališče</t>
  </si>
  <si>
    <t>A.11</t>
  </si>
  <si>
    <t>Ro.36</t>
  </si>
  <si>
    <t>Internalizacija eksternih stroškov</t>
  </si>
  <si>
    <t>To je orodje prometne politike, ki ima temelj v evropski Direktivi 2011/76/EU Evropskega parlamenta in Sveta z dne 27. septembra 2011 o spremembi Direktive 1999/62/ES o cestnih pristojbinah za uporabo določene infrastrukture za težka tovorna vozila. Direktiva določa, da mora država članica EU uvesti zaračunavanje zunanjih stroškov vsaj za težka tovorna vozila nad 11 ton (lahko pa seveda tudi za vsa druga), če se odloči za tak ukrep. Dodatno se lahko zaračunavajo zastoji, onesnaževanje zraka in hrup. Gre za vključitev okoljskih stroškov glede na energetsko učinkovitost (količina CO2/km) in čistost vozil (standard EURO) v ceno pristojbin za uporabo javnih cestnih in parkirnih površin, če so v mestnih središčih. Pogoj za to pa je uvedba elektronskega cestninjenja v prostem prometnem toku ali sistem zaračunavanja vstopa v mesto (angl. congestion charging).</t>
  </si>
  <si>
    <t>Ro.37</t>
  </si>
  <si>
    <t>Omejevalna politika parkiranja</t>
  </si>
  <si>
    <t>Za dosego zmanjšanja izpustov CO2 in onesnaževal so učinkoviti ukrepi: a) zmanjšanje števila km, ki jih prevozi osebni avto v urbanem okolju; b) povečanje deleža pešaškega in kolesarskega prometa; c) povečanje deleža javnega potniškega prometa; d) povečanje števila potnikov v avtu, ki se uporablja v urbanem okolju; zmanjšanje porabe goriva na enoto tovora; e) izboljšanje energetske učinkovitosti vozil; za zmanjšanje prevoženih km z osebnimi avtomobili je v večjih mestih treba uvesti ukrep omejitvene parkirne politike s plačljivim parkiranjem in omejevanjem površin, ki so namenjene parkiranju osebnih avtomobilov.</t>
  </si>
  <si>
    <t>Ro.37.1</t>
  </si>
  <si>
    <t>Kolesarske povezave</t>
  </si>
  <si>
    <t>Ro.45.2, U.17.1</t>
  </si>
  <si>
    <t>Ro.37.2</t>
  </si>
  <si>
    <t>Parkirna mesta P+R</t>
  </si>
  <si>
    <t>U</t>
  </si>
  <si>
    <t>preureditev oz. premestitev parkiranja na obrobja, zadolžitev občin, da pripravijo ustrezno strategijo urejanja parkirnih površin, država  bo ukrep spodbujala s sofinanciranjem</t>
  </si>
  <si>
    <t>Delovanje/organizacija cestnega prometa</t>
  </si>
  <si>
    <t>Ro.41</t>
  </si>
  <si>
    <t>Posodobitev zakonodaje in smernic za načrtovanje</t>
  </si>
  <si>
    <t>Zakonodaja in smernice za načrtovanje, povezane s cestami, morajo spodbujati razvoj sektorja ter biti v skladu z najboljšo mednarodno prakso in evropskimi uredbami, zlasti v zvezi z varnostjo, interoperabilnostjo, trajnostjo in okoljem.</t>
  </si>
  <si>
    <t>Ro.41.1</t>
  </si>
  <si>
    <t>Uskladitev zakonodaje</t>
  </si>
  <si>
    <t>Pregled in ažurno - sprotno usklajevanje EU in SLO predpisov – zakoni, pravilniki in tehnične specifikacije, pri čemer je potrebno upoštevati predpisane standarde oz. zahteve, ki bodo zagotavljali ustrezen – optimalen nivo varnosti udeležencev v prometu in vzdrževalcev cest.</t>
  </si>
  <si>
    <t>Ro.42</t>
  </si>
  <si>
    <t>Izboljšanje finančne vzdržnosti cestnega omrežja in sistema plačevanja cestnine</t>
  </si>
  <si>
    <t>Uvesti stabilen namenski vir financiranja in vzpostaviti elektronsko cestninjenje v prostem prometnem toku.</t>
  </si>
  <si>
    <t>Ro.42.1</t>
  </si>
  <si>
    <t>Ro.42.3</t>
  </si>
  <si>
    <t>Zagotovitev stabilnih virov financiranja</t>
  </si>
  <si>
    <t>Ro.43</t>
  </si>
  <si>
    <t>Zagotavljanje ustreznega standarda obstoječe cestne infrastrukture (vključno z obnovo cest na sekundarni in terciarni ravni)</t>
  </si>
  <si>
    <t>Republika Slovenija razpolaga z razvejeno cestno, železniško in drugo infrastrukturo, ki omogoča premike ljudi in opravljanje gospodarskih dejavnosti, zato morajo upravljavci zagotavljati, da je v ustreznem stanju. V preteklih letih so upravljavci uvedli različne meritve, ki omogočajo ugotavljanje stvarne kakovosti infrastrukture. Na nekaterih njenih delih, denimo na avtocestah, je uveden računalniško podprt sistem (npr. dTIMS_CT oz. PMS-DARS), ki omogoča sprotno spremljanje stanja vozišča in pripravo načrtov obnove na podlagi matematičnih modelov, utemeljenih s krivuljami propadanja vozišča. Taki sistemi zagotavljajo učinkovito upravljanje infrastrukture in svojo lastno dolgoročno finančno vzdržnost. Sistemi, ki temeljijo na stvarnih podatkih o stanju infrastrukture in omogočajo načrtovanje potrebnih ukrepov, morajo biti uvedeni tudi za druge dele infrastrukture (preostale ceste, železnice ...).</t>
  </si>
  <si>
    <t>Ro.43.1</t>
  </si>
  <si>
    <t>Model upravljanja in vzdževanja infrastrukture (z upoštevanjem že uvedenih sistemov)</t>
  </si>
  <si>
    <t>Ro.43.1.3</t>
  </si>
  <si>
    <t>Ro.43.2</t>
  </si>
  <si>
    <t>Priprava projektov za realizacijo v 6-letnem obdobju (drsni plan) "Program projektov"</t>
  </si>
  <si>
    <t>Ro.43.2.1</t>
  </si>
  <si>
    <t>Program projektov za realizacijo v 6-letnem obdobju (drsni plan)</t>
  </si>
  <si>
    <t>vključeno v Ro.43.3</t>
  </si>
  <si>
    <t>Ro.43.2.2</t>
  </si>
  <si>
    <t>Priprava projektov za realizacijo v 6-letnem obdobju (drsni plan)</t>
  </si>
  <si>
    <t>Ro.43.2.3</t>
  </si>
  <si>
    <t>Ro.43.3</t>
  </si>
  <si>
    <t>Ro.43.3.1</t>
  </si>
  <si>
    <t>Izvedba programa projektov za realizacijo v 6-letnem obdobju (drsni plan)</t>
  </si>
  <si>
    <t>Ro.31, Ro.43.2</t>
  </si>
  <si>
    <t>Ro.43.3.1.1</t>
  </si>
  <si>
    <t>Urejanje in razvoj na področju prometa in prometne infrastrukture</t>
  </si>
  <si>
    <t>Ro.43.3.1.2</t>
  </si>
  <si>
    <t>Upravljanje in tekoče vzdrževanje državnih cest</t>
  </si>
  <si>
    <t>Ro.43.3.1.3</t>
  </si>
  <si>
    <t>Investicijsko vzdrževanje in gradnja cest</t>
  </si>
  <si>
    <t>Ro.43.3.3</t>
  </si>
  <si>
    <t>Občine</t>
  </si>
  <si>
    <t>Ro.43.4</t>
  </si>
  <si>
    <t>Investicije na G in R cestah</t>
  </si>
  <si>
    <t>Po zaključku 6-letnega obdobja akcijskega načrta se preuči nadaljevanje obstoječih NRP projektov za investicije na G in R cestah, oz. se te projekte upošteva že med izvajanjem akcijskega načrta, v primeru, da rekonstrukcija ni izvedljiva oz. smotrna</t>
  </si>
  <si>
    <t>07-0037 OBVO Obvoznica Vrhnika</t>
  </si>
  <si>
    <t>Ro.43.4.2</t>
  </si>
  <si>
    <t>07-0047 NOVO Logatec-Valkarton</t>
  </si>
  <si>
    <t>2021-2022</t>
  </si>
  <si>
    <t>Ro.43.4.3</t>
  </si>
  <si>
    <t>08-0039 OBVO Divača</t>
  </si>
  <si>
    <t>Ro.43.4.4</t>
  </si>
  <si>
    <t>08-0046 OBVO Obvoznica Podpeč</t>
  </si>
  <si>
    <t>Ro.43.4.5</t>
  </si>
  <si>
    <t>08-0187 OBVO Travnik</t>
  </si>
  <si>
    <t>Ro.43.4.6</t>
  </si>
  <si>
    <t>10-0047 NOVO ALU. Komen</t>
  </si>
  <si>
    <t>Ro.43.4.7</t>
  </si>
  <si>
    <t>10-0209 OBVO Obvoznica Hrpelje-Kozina</t>
  </si>
  <si>
    <t>Ro.43.4.8</t>
  </si>
  <si>
    <t>10-0211 OBVO R1-204/1012 Bazara-Dornberk(Volčja Draga)</t>
  </si>
  <si>
    <t>Ro.43.4.9</t>
  </si>
  <si>
    <t>13-0060 OBVO Obvoznica Žiri</t>
  </si>
  <si>
    <t>Ro.43.4.10</t>
  </si>
  <si>
    <t>95-0119 OBVO obvoznica KANAL</t>
  </si>
  <si>
    <t>Ro.43.4.11</t>
  </si>
  <si>
    <t>00-0054 OBVO obvoznica LJUTOMER</t>
  </si>
  <si>
    <t>Ro.43.4.12</t>
  </si>
  <si>
    <t>01-0001 OBJN BREŽNICA, POLJČANE</t>
  </si>
  <si>
    <t>Ro.43.4.13</t>
  </si>
  <si>
    <t>02-0058 OBJN SREDIŠČE OB DRAVI (križ. z žel.)</t>
  </si>
  <si>
    <t>Ro.43.4.14</t>
  </si>
  <si>
    <t>02-0060 OBJN KRIŽNI VRH (križ. z žel.)</t>
  </si>
  <si>
    <t>Ro.43.4.15</t>
  </si>
  <si>
    <t>08-0069 OBVO Murska Sobota zahod</t>
  </si>
  <si>
    <t>Ro.43.4.16</t>
  </si>
  <si>
    <t>08-0075 NOVO Mariborska - krožni promet</t>
  </si>
  <si>
    <t>Ro.43.4.17</t>
  </si>
  <si>
    <t>10-0072 OBVO Obvoznica Kidričevo</t>
  </si>
  <si>
    <t>2019-2020</t>
  </si>
  <si>
    <t>Ro.43.4.18</t>
  </si>
  <si>
    <t>10-0089 OBVO Obvoznica Ruše</t>
  </si>
  <si>
    <t>Ro.43.4.19</t>
  </si>
  <si>
    <t>10-0093 OBVO Zahodna obvoznica Slovenska Bistrica</t>
  </si>
  <si>
    <t>Ro.43.4.20</t>
  </si>
  <si>
    <t>13-0061 OBVO Vzhodna obvoznica Ormož</t>
  </si>
  <si>
    <t>Ro.43.4.21</t>
  </si>
  <si>
    <t>06-0049 OBVO Obvoznica Moravče</t>
  </si>
  <si>
    <t>Ro.43.4.22</t>
  </si>
  <si>
    <t>08-0190 OBVO Sodražica</t>
  </si>
  <si>
    <t>Ro.43.4.24</t>
  </si>
  <si>
    <t>10-0121 OBVO G2-108/1182: Zg.Hotič - Sp.Hotič, OBVO Litija</t>
  </si>
  <si>
    <t>Ro.43.4.25</t>
  </si>
  <si>
    <t>10-0126 NOVO R3-661/1210: novogradnja Metlika-Drašiči</t>
  </si>
  <si>
    <t>Ro.43.4.26</t>
  </si>
  <si>
    <t>10-0127 OBVO R3-664/2501: obvoznica Birčna vas</t>
  </si>
  <si>
    <t>Ro.43.4.27</t>
  </si>
  <si>
    <t>10-0139 OBVO R3-650/1159: obvoznica Dobrnič</t>
  </si>
  <si>
    <t>Ro.43.4.28</t>
  </si>
  <si>
    <t>10-0140 OBVO R1-216/1175: obvoznica Žužemberk</t>
  </si>
  <si>
    <t>Ro.43.4.29</t>
  </si>
  <si>
    <t>98-0229 OBJN MOST ČEZ KOTREDEŠICO</t>
  </si>
  <si>
    <t>Ro.43.4.30</t>
  </si>
  <si>
    <t>06-0045 OBVO Železniki (na Plavžu)</t>
  </si>
  <si>
    <t>Ro.43.4.31</t>
  </si>
  <si>
    <t>07-0014 OBVO Sl. Konjice - Oplotnica</t>
  </si>
  <si>
    <t>Ro.43.4.32</t>
  </si>
  <si>
    <t>07-0087 OBVO Gornji Grad</t>
  </si>
  <si>
    <t>Ro.43.4.33</t>
  </si>
  <si>
    <t>08-0168 OBVO Obvoznica Bistrica ob Sotli s krožiščem</t>
  </si>
  <si>
    <t>Ro.43.4.34</t>
  </si>
  <si>
    <t>10-0196 OBVO Obvoznica Šmarje</t>
  </si>
  <si>
    <t>Ro.43.4.35</t>
  </si>
  <si>
    <t>85-0491 NOVO HOTEMAŽE-BRITOF</t>
  </si>
  <si>
    <t>Ro.43.4.36</t>
  </si>
  <si>
    <t>94-0413 OBVO obvoznica LUČE</t>
  </si>
  <si>
    <t>Ro.43.4.37</t>
  </si>
  <si>
    <t>10-0017 OBJN Nadvoz železnice na Cankarjevi cesti</t>
  </si>
  <si>
    <t>Ro.43.4.38</t>
  </si>
  <si>
    <t>10-0024 OBJN Sevnica-nadvoz čez železnico</t>
  </si>
  <si>
    <t>Ro.43.4.39</t>
  </si>
  <si>
    <t>10-0025 OBJN G1-5 Radeče-Boštanj: most čez Savo na Logu</t>
  </si>
  <si>
    <t>Ro.43.4.40</t>
  </si>
  <si>
    <t>09-0006 OBVO Obvoznica Murska Sobota – vzhod</t>
  </si>
  <si>
    <t>Ro.43.4.41</t>
  </si>
  <si>
    <t>98-0893 OBVO obvoznica PONIKVE</t>
  </si>
  <si>
    <t>Ro.43.4.42</t>
  </si>
  <si>
    <t>10-0138 OBVO R3-647/1368: obvoznica Zdenska vas</t>
  </si>
  <si>
    <t>Ro.43.4.43</t>
  </si>
  <si>
    <t>09-0005 NOVO Poligon varne vožnje</t>
  </si>
  <si>
    <t>Ro.44</t>
  </si>
  <si>
    <t>Recikliranje in uporaba lastnih odpadkov pri gradnji</t>
  </si>
  <si>
    <t>Spodbujanje recikliranja in uporabe lastnih odpadkov pri gradnji in rekonstrukciji prometne infrastrukture, pa tudi uporabe certificiranih gradbenih materialov iz recikliranih stranskih proizvodov ali odpadnih materialov, ki nastajajo v drugih sektorjih (pri naročanju se upošteva tudi Uredba o zelenem javnem naročanju). Pri uporabi gradbenih materialov za prometno infrastrukturo, ki niso primarnega naravnega izvora, je treba upoštevati njihovo večjo količino (predvsem se uporabljajo kot gradbena polnila) in tudi, da se nekatere nevarne snovi iz odpadnih materialov lahko trajno mobilizirajo. Novi gradbeni materiali imajo lahko celo boljše funkcionalne lastnosti v primerjavi z izvorno naravnimi.</t>
  </si>
  <si>
    <t>Ro.44.1</t>
  </si>
  <si>
    <t>Upošteva se pri pripravi projektov tam kjer je primerno, smiselno in uporabno</t>
  </si>
  <si>
    <t>vsi ukrepi</t>
  </si>
  <si>
    <t>Ro.45</t>
  </si>
  <si>
    <t>Zniževanje emisij onesnaževal</t>
  </si>
  <si>
    <t>Zniževanje emisije onesnaževal z ukrepom, da se cestni vozni park v javnem prometu redno obnavlja in da se pri nabavi novih vozil zagotovi njihova skladnost s stanjem tehnike; da se enaka pozornost kakor spodbujanju uporabe javnega prometa v urbanih središčih namenja tudi drugim oblikam trajnostne mobilnosti (kolesarjenje, cone za pešce ali cone, v katere imajo vstop vozila z nič ali zelo malo emisijami onesnaževal – angl. low emission zone). Pri pripravi prostorskih aktov za nove infrastrukturne posege ali razširitev obstoječega prometnega omrežja je za dosego cilja zmanjšanja onesnaženosti zunanjega zraka treba upoštevati te splošne usmeritve: - čim bolj zagotoviti ukrepe za zmanjšanje emisije onesnaževal (preprečevanje nastajanja prometnih zgostitev, zagotavljanje tekočega prometa pri zmerni potovalni hitrosti med 60 in 90 km/h, preusmeritve prometa), - na območjih s čezmerno onesnaženostjo zunanjega zraka izvedba ukrepov za preprečitev povečanja prometnih tokov na posameznih odsekih cestnega omrežja in uvajanje ukrepov za prepoved vstopa motornih vozil (predvsem tovornih), ki ne ustrezajo okoljskim standardom za nova vozila, - izogibati se umeščanju ukrepov na območja poselitve, ki so za onesnaženost zunanjega zraka posebej občutljiva (stanovanjska pozidava, območja za zdravstveno dejavnost, turistična območja).</t>
  </si>
  <si>
    <t>Ro.45.1</t>
  </si>
  <si>
    <t>obnova voznega parka</t>
  </si>
  <si>
    <t>Ro.35.3, U.35</t>
  </si>
  <si>
    <t>Ro.45.2</t>
  </si>
  <si>
    <t>migracije s kolesom</t>
  </si>
  <si>
    <t>U.17.1</t>
  </si>
  <si>
    <t>Ro.46</t>
  </si>
  <si>
    <t>Pripravljenost na ekstremne vremenske pojave</t>
  </si>
  <si>
    <t>V skladu z 41. členom Uredbe (EU) št. 1315/2013 glede prilagajanja podnebnim spremembam: zagotoviti izdelavo analize občutljivosti prometne infrastrukture zanje ter na podlagi ugotovitev analize izvesti ukrepe in prilagoditve, ki ustrezno izboljšajo odpornost infrastrukture zoper podnebne spremembe. Torej je treba razviti smernice, metodologije in postopke za zbiranje informacij o ekstremnih vremenskih pojavih ter načrtovanje in izvajanje ukrepov zmanjšanja občutljivosti prometne infrastrukture za ekstremne vremenske pojave.</t>
  </si>
  <si>
    <t>Ro.46.1</t>
  </si>
  <si>
    <t>Smernice za zmanjšanje občutljivosti prometne infrastrukture na ekstremne vremenske pojave (npr. žled, poplave)</t>
  </si>
  <si>
    <t>Ro.47</t>
  </si>
  <si>
    <t>Zagotovitev migracijskih koridorjev prostoživečim živalim in varnost voznikov pred trki s prostoživečimi živalmi</t>
  </si>
  <si>
    <t>Zagotavljanje migracijskih koridorjev prostoživečim živalim in varnosti voznikov pred trki s temi živalmi: zmanjšati fragmentiranost habitatov vrst z vzpostavitvijo prehodov za prostoživeče živali na obstoječih prometnicah (predvsem za vrste iz skupin sesalci in dvoživke). Za ta namen se na začetku izvede študija ali povzamejo ugotovitve že opravljenih monitoringov povoza prostoživečih živali ter na podlagi izsledkov študije uredijo objekti za prehajanje živali. V sklopu ukrepa se pripravi tudi prednostni seznam črnih točk povoza dvoživk, pri čemer se prednostno uredijo objekti za prehajanje, vključno z usmerjevalnimi ograjami. Za zagotovitev boljše varnosti v prometu (za preprečitev trkov z velikimi sesalci) je, odvisno od lokacije in gostote prometa, na neograjenih prometnicah možna postavitev kemičnih odvračal, zvočnih opozorilnih naprav, svetlobnih odsevnikov ali kombiniranih naprav. Pri novonačrtovanih prometnicah je treba zagotoviti ohranitev obstoječih migracijskih poti z zgraditvijo ustreznih objektov ali drugih ureditev za prehajanje prostoživečih živali (predvsem za vrste iz skupin zveri, srnjadi, jelenjadi, netopirjev in dvoživk). Zaradi načrtovanja se že na začetku izdelajo namenska študija (oz. povzamejo izsledki že opravljenih študij, če obstajajo), ki obsega podatke o vrstah, katerih premiki bodo s posegom prizadeti, in usmeritve projektantu za načrtovanje objekta oz. ureditve (lokacija, oblika, velikost, zasaditev objekta in okolice ter podobno).</t>
  </si>
  <si>
    <t>Priprava navodil in tehničnih specifikacij za zagotovitev migracijskih koridorjev velikih sesalcev in dvoživk na obstoječih cestah</t>
  </si>
  <si>
    <t>Ro.47.3</t>
  </si>
  <si>
    <t>Zagotovitev prehodnosti za dvoživke na odsekih državnih cest z največjim negativnim vplivom na populacije dvoživk</t>
  </si>
  <si>
    <t>Ro.48</t>
  </si>
  <si>
    <t>Dostopnejša infrastruktura manj mobilnim osebam</t>
  </si>
  <si>
    <t>Zagotoviti ustrezno dostopnost infrastrukture vsem uporabnikom. Ta mora biti prilagojena, da bo dostopnejša za manj mobilne osebe, na primer: ureditev dostopov s pločnikov na cesto, uporaba invalidom prijaznih javnih prevoznih sredstev, ureditev javnih električnih polnilnic, prilagojenih za uporabo invalidom na vozičkih, in podobno.</t>
  </si>
  <si>
    <t>Ro.48.1</t>
  </si>
  <si>
    <t>Priporočila oz. navodila, ki jih je potrebno smiselno in skladno s potrebami potrebno upoštevati pri pripravi projektov</t>
  </si>
  <si>
    <t>Konkretna priporočila morajo biti zajeta pri pripravi PN za vse projekte (skladno z Uredbo EU …)</t>
  </si>
  <si>
    <t>Ro.43.2 in Ro.43.3</t>
  </si>
  <si>
    <t>ocena celotne investiicjske vrednosti v mio EUR (projekti DARS brez DDV)</t>
  </si>
  <si>
    <t xml:space="preserve">Študija zagotavljanja parkirnih površin za TV ob slovenskih AC in HC, PNZ d.o.o., december 2009, Po recenziji, januar 2010, Po recenziji, maj 2011; **Strošek za vse te ukrepe (zemljišča, izgradnja, ITS ukrepi) je v študiji ocenjen na 94.604.539 €. </t>
  </si>
  <si>
    <t>Šmarje Sap: dokonačanje in predaja v promet  priključka Šmarje Sap</t>
  </si>
  <si>
    <t>vključeno pod Ro.2.1</t>
  </si>
  <si>
    <t>DARS/DRSI</t>
  </si>
  <si>
    <t>Priključek Slavček: Šmarska cesta v Kopru</t>
  </si>
  <si>
    <t>priključki na AC Leskovškova, Letališka in Šmartinska (BTC) (preureditev priključkov)</t>
  </si>
  <si>
    <t>priključek Arja vas (polni priključek AC)</t>
  </si>
  <si>
    <t>Vrhnika (gradnja krožnih križišč v območju AC priključka Vrhnika)</t>
  </si>
  <si>
    <t>PRIPRAVA</t>
  </si>
  <si>
    <t>ocena celotne investicijske vrednosti v mio EUR z DDV</t>
  </si>
  <si>
    <t>promet: sedanje in bodoče prometne obremenitve</t>
  </si>
  <si>
    <t>Elementi železniškega omrežja</t>
  </si>
  <si>
    <t>R.1</t>
  </si>
  <si>
    <t>Koper–Ljubljana</t>
  </si>
  <si>
    <t xml:space="preserve">Koridor, ki povezuje Koper in Ljubljano z vzhodno Evropo, se večinoma uporablja za prevoz tovora, vendar ponuja tudi možnost za mednarodni potniški promet na odseku od Divače do Ljubljane. Je del sredozemskega (MED) in baltsko-jadranskega koridorja TEN-T. Da bi se spopadli s pričakovano rastjo potreb po prevozu tovora v pristanišču Koper in s podobno rastjo v gospodarstvu, je treba povečati zmogljivost. Poleg tega je Koper glavno slovensko pristanišče TEN-T in eno od najpomembnejših pristanišč v Jadranskem morju. Poleg povečanja zmogljivosti glede na pomembnost železniške povezave za tovorni promet bo moralo železniško omrežje izpolniti naslednja minimalna tehnična merila: 22,5 t osne obremenitve, 740 m dolge vlake, ERTMS, elektrifikacija. Osnova za projektno hitrost je do 160 km/h za potniški promet in do 100 km/h za tovorni promet, pri čemer bodo upoštevana tudi možna odstopanja skladno s TSI glede na funkcionalnost prog. </t>
  </si>
  <si>
    <t>R.1.1</t>
  </si>
  <si>
    <t>Koper-Divača: sanacija ozkega grla na območju Bivja</t>
  </si>
  <si>
    <t>2411-07-0016</t>
  </si>
  <si>
    <t>Podatki realizacija in plan</t>
  </si>
  <si>
    <t>Skupaj</t>
  </si>
  <si>
    <t>tekoče cene z DDV</t>
  </si>
  <si>
    <t>RS</t>
  </si>
  <si>
    <t>skupaj RS viri 4,80 mio EUR</t>
  </si>
  <si>
    <t>EU viri</t>
  </si>
  <si>
    <t>skupaj EU viri 11,03 mio EUR</t>
  </si>
  <si>
    <t>R.1.2</t>
  </si>
  <si>
    <t>Koper-Divača: II. tir</t>
  </si>
  <si>
    <t>Investicijski elaborat</t>
  </si>
  <si>
    <t>CEF+JZP</t>
  </si>
  <si>
    <t>RS in ostali viri</t>
  </si>
  <si>
    <t>skupaj RS in ostali viri 734,06 mio EUR</t>
  </si>
  <si>
    <t>skupaj EU viri 250 mio EUR</t>
  </si>
  <si>
    <t>R.1.3</t>
  </si>
  <si>
    <t>Koper-Divača:dodatni ukrepi na obstoječi progi Divača-Koper</t>
  </si>
  <si>
    <t>R.1.2, R.39</t>
  </si>
  <si>
    <t>Proračun RS + CEF</t>
  </si>
  <si>
    <t>R.1.4</t>
  </si>
  <si>
    <t>Divača-Ljubljana: nadgradnja proge 1. faza</t>
  </si>
  <si>
    <t>R.2.1, R.5.1, R.7.1, R.9.1, R.11.1, R.21, U.14.6
R.39</t>
  </si>
  <si>
    <t xml:space="preserve">Proga ne ustreza današnjim prometnim zahtevam in predstavlja ozko grlo na javni železniški infrastrukturi v Republiki Sloveniji in na obeh TEN-T koridorjih. Sicer že izpolnjuje zahteve evropskih standardov glede osne obremenitve vsaj 22,5 t, vendar se zaradi velike količine prometa in slabega stanja proge, lahko le ta s časom poslabša. Proga poteka po razgibanemu terenu, kjer je trasa speljana v mnogih krivinah z majhnimi polmeri. Vozne hitrosti vlakov so precej nizke, še posebej v primerjavi s hitrostmi vlakov v zahodni Evropi na pomembnih železniških progah, ki tečejo po podobnem relief. Prav tako je proga problematična z vidika prepustne zmogljivosti, ki bo zadoščala predvidenemu prometu le do leta 2022. Izkoriščenost prepustne zmogljivosti v letu 2015 znaša 85% na odseku Ljubljana-Pivka in 74% na odseku Pivka-Divača. </t>
  </si>
  <si>
    <t>vloga za pridobitev EU sredstev 2017</t>
  </si>
  <si>
    <t>FNSV=-160,41 mio EUR (DS 4%); ENSV=106,94 mio EUR (DS 5%)</t>
  </si>
  <si>
    <t>FIRR=-8,96%; EIRR=10,03%</t>
  </si>
  <si>
    <t>Po zaključku projekta bo odpravljeno ozko grlo, zagotovljen bo dvig kategorije proge z D3  na D4 na odseku Ljubljana-Brezovica, povečala se bo zmogljivost proge ter zagotovile ustrezne železniške povezave s širšim evropskim prostorom.  Povečala se bo tudi prometna varnost ter zmanjšali vplivi na okolje.</t>
  </si>
  <si>
    <t>podatek vloga</t>
  </si>
  <si>
    <t>R.2</t>
  </si>
  <si>
    <t>Zidani Most–Dobova (HR)</t>
  </si>
  <si>
    <t>Odsek je del TEN-T jedrnega omrežja, namenjen mešanemu prometu. Na njem je potrebno zagotoviti TEN-T standarde s tem, da so osna obremenitev, hitrost, elektrifikacija in zmogljivost ustrezni, nadgradnja pa je potrebna glede na zahtevo za dolžino vlakov 740 metrov in uvedbo ERTMS. Proga naj bo za potniški promet usposobljena za hitrosti do 160 km/h in za tovorni promet do 100 km/h, pri čemer bodo upoštevana tudi možna odstopanja skladno s TSI glede na funkcionalnost prog.</t>
  </si>
  <si>
    <t>R.2.1</t>
  </si>
  <si>
    <t>Zidani Most-Dobova: nadgradnja in ureditev vozlišča Zidani Most</t>
  </si>
  <si>
    <t>R.3</t>
  </si>
  <si>
    <t>Ljubljana–Jesenice (AT)</t>
  </si>
  <si>
    <t>Odsek spada v celovito omrežje TEN-T, pomembno je za tovor in vsaj 2/3 dolžine na odseku Ljubljana-Kranj za potniški promet (dnevne migracije potnikov). Potrebno je povečati zmogljivost proge in jo nadgraditi za večjo raven (kakovost) storitve.  Progo je potrebno usposobiti za hitrosti do 160 km/h za potniški promet in do 100 km/h za tovorni promet, pri čemer bodo upoštevana tudi možna odstopanja skladno s TSI glede na funkcionalnost prog. Upošteva se dolžina vlakov 740 m. Uvede se sistem ERTMS. Železniški predor Karavanke je treba urediti v skladu z zahtevami prometne varnosti in prepustne zmogljivosti.</t>
  </si>
  <si>
    <t>R.3.1</t>
  </si>
  <si>
    <t xml:space="preserve">Ljubljana-Jesenice: nadgradnja </t>
  </si>
  <si>
    <t>2430-13-3035; 2423-10-0006</t>
  </si>
  <si>
    <t>R.3.3, R.4.1
U.2.1
U.2.2
R.39</t>
  </si>
  <si>
    <t>podatek DRSI</t>
  </si>
  <si>
    <t>R.3.2</t>
  </si>
  <si>
    <t xml:space="preserve">Ljubljana-Jesenice: dograditev dodatnega tira </t>
  </si>
  <si>
    <t>2423-10-0006</t>
  </si>
  <si>
    <t>R.4, U.2.3
R.39</t>
  </si>
  <si>
    <t>izdelava projektne dokumentacije</t>
  </si>
  <si>
    <t>R.3.3</t>
  </si>
  <si>
    <t>Jesenice-državna meja-predor Karavanke: nadgradnja</t>
  </si>
  <si>
    <t>2431-16-0010</t>
  </si>
  <si>
    <t>R.3.1.</t>
  </si>
  <si>
    <t xml:space="preserve">Z nadgradnje železniškega predora Karavanke se bo izvedlo: odstranitev dvotirne in izgradnja enotirne proge v predoru, izvedba sanacije poškodovanih delov konstrukcije predorske cevi, ureditev ustreznega odvodnjavanja, izvedba intervencijskih hodnikov po celotni dolžini predora, ureditev vozne mreže, ureditev signalno-varnostnih naprav za vodenje in zavarovanje železniškega prometa v predoru, ureditev sodobnih telekomunikacijskih sistemov med centri vodenja železniškega prometa v predoru na slovenski in avstrijski strani ter železniškimi vozili, izvedba ustreznih sistemov za zagotovitev varnosti železniškega prometa s področja požarne varnosti v predoru in varnega ter učinkovitega reševanja v primeru nesreč.
Cilji nadgradnje obstoječe proge: izboljšati varnostno-tehnične pogoje v predoru Karavanke, izboljšanje varnosti železniškega prometa in potnikov, zagotovitev hitrostnih parametrov za učinkovito delovanje železniškega tovornega prometa in posledično tudi izboljšanje pogojev odvijanja potniškega prometa, in sicer zagotovitev hitrosti vsaj 100 km/h, zagotovitev dviga kategorije proge D4 in svetlega profila GC, zagotovitev ustreznih železniških povezav s širšim evropskim prostorom.
</t>
  </si>
  <si>
    <t>vloga za pridobitev EU sredstev 2017 + podatek DRSI</t>
  </si>
  <si>
    <t>R.4</t>
  </si>
  <si>
    <t>Ljubljansko železniško vozlišče (LŽV)</t>
  </si>
  <si>
    <t>LŽV je križišče mednarodnih prometnih koridorjev in najbolj pomembno nacionalno prometno vozlišče. Povečanje zmogljivosti je nujno tako za zagotovitev prepustnosti za blagovne tokove kot tudi izboljšanje uslug za javni potniški promet. Poleg same preureditve (reorganiziranja) obstoječega vozlišča, podaljšanja in izgradnje manjkajočih tirov (npr. Tivolski lok in drugo), bo potrebno zagotoviti tudi obvoznico za tovorni promet, da ne bo več potekal preko glavne železniške postaje. Uredi se potniška postaja Ljubljana. Uvede se sistem ERTMS.</t>
  </si>
  <si>
    <t>R.4.1</t>
  </si>
  <si>
    <t>Tivolski lok</t>
  </si>
  <si>
    <t>R.3.1, R.3.2, R.3.3, U.14.4, R.39</t>
  </si>
  <si>
    <t>predvidoma proračun RS + CEF</t>
  </si>
  <si>
    <t>železniška povezava med primorsko in gorenjsko progo</t>
  </si>
  <si>
    <t>R.4.2</t>
  </si>
  <si>
    <t xml:space="preserve">nadgradnja obstoječe postaje </t>
  </si>
  <si>
    <t>U.14.1, U 14.2; U 14.3</t>
  </si>
  <si>
    <t>proračun RS + CEF</t>
  </si>
  <si>
    <t>R.4.3</t>
  </si>
  <si>
    <t>2430-13-3037</t>
  </si>
  <si>
    <t>U 14
R.39</t>
  </si>
  <si>
    <t>izdelava strokovnih podlag za študijo variant za LŽV, izvajanje inž. svet. Storitev</t>
  </si>
  <si>
    <t>R.4.4</t>
  </si>
  <si>
    <t>Ranžirna postaja Zalog</t>
  </si>
  <si>
    <t>R.39</t>
  </si>
  <si>
    <t>R.4.4.1</t>
  </si>
  <si>
    <t>Protihrupna zaščita v območju ranžirne postaje Zalog</t>
  </si>
  <si>
    <t>vključeno pod R.39.2</t>
  </si>
  <si>
    <t>R.5</t>
  </si>
  <si>
    <t>Ljubljana–Zidani Most</t>
  </si>
  <si>
    <t>Odsek spada v Baltsko-jadranski (BA) in MED koridor ter je del jedrnega TEN-T omrežja. Namenjen je mešanemu prometu. Na njem je potrebno zagotoviti TEN-T standarde za jedrno omrežje s tem, da sta osna obremenitev in zmogljivost ustrezni, proga je tudi elektrificirana, nadgradnja pa je potrebna za doseganje večje hitrosti, in sicer za potniški promet do 160 km/h in tovorni promet do 100 km/h, pri čemer bodo upoštevana tudi možna odstopanja skladno s TSI glede na funkcionalnost prog. Upoštevati je treba dolžino vlakov 740 metrov in uvedbo ERTMS.</t>
  </si>
  <si>
    <t>R.5.1</t>
  </si>
  <si>
    <t>2431-16-0017</t>
  </si>
  <si>
    <t>R.1.4
U. 14.5
R.39</t>
  </si>
  <si>
    <t>pirprava DPN, IDP</t>
  </si>
  <si>
    <t>R.6</t>
  </si>
  <si>
    <t>Divača–Sežana (IT)</t>
  </si>
  <si>
    <t>R.6.1</t>
  </si>
  <si>
    <t>Divača-Sežana: nadgradnja obstoječe proge</t>
  </si>
  <si>
    <t>izdelava projektne dokumentacije, I. faza</t>
  </si>
  <si>
    <t>Študije in načrti za progo Trst - Divača</t>
  </si>
  <si>
    <t>2423-09-0003</t>
  </si>
  <si>
    <t>2017-2021</t>
  </si>
  <si>
    <t>R.7</t>
  </si>
  <si>
    <t>Pragersko–Hodoš (HU)</t>
  </si>
  <si>
    <t>Odsek je del MED koridorja in jedrnega TEN-T omrežja; odsek Murska Sobota-Hodoš je namenjen predvsem tovornemu prometu, drugje pa mešanemu; proga ustreza TEN-T standardom (oz. bo z dokončanjem investicije, ki je v teku) in za enkrat ima tudi dovolj kapacitet, čeprav je enotirna. Morebitna gradnja dodatnega 2. tira je odvisna od načrtov Madžarske oz. povečanja prometnih tokov. Uvede se sistem ERTMS.</t>
  </si>
  <si>
    <t>R.7.1</t>
  </si>
  <si>
    <t>Pragersko-Hodoš-d.m.: gradnja II tira</t>
  </si>
  <si>
    <t>R.1.4
R.39</t>
  </si>
  <si>
    <t>R.7.2</t>
  </si>
  <si>
    <t>vozlišče Pragersko I. faza</t>
  </si>
  <si>
    <t>DRSI 2430-14-0004 in 2431-16-0006</t>
  </si>
  <si>
    <t>Glavni cilji ureditve postaje Pragersko v prvi fazi so: Zagotavljanje tehnične ustreznosti v skladu z evropskimi standardi ter zahtevami za interoperabilnost, zagotovitev kategorije D4, zagotovitev ustrezne hitrosti v glavni smeri Maribor – Celje, odstranitev obstoječega NPr in ureditev izvennivojskega križanja s cestnim omrežjem, zagotovitev izvennivojskih dostopov na perone, ureditev peronov ustreznih dimenzij, podaljšanje koristih dolžin postajnih tirov.</t>
  </si>
  <si>
    <t>FNSV (4%): 25.640.699 EUR; ENSV (5%): 17.526.345 EUR</t>
  </si>
  <si>
    <t>vozlišče Pragersko II. faza</t>
  </si>
  <si>
    <t>II. faza po 2020</t>
  </si>
  <si>
    <t>R.8</t>
  </si>
  <si>
    <t>Maribor–Šentilj (AT)</t>
  </si>
  <si>
    <t>Odsek je del BA koridorja in jedrnega TEN-T omrežja; namenjen je mešanemu prometu. Gre za enotirno progo, kjer je potrebno povečati kapacitete (tudi z izgradnjo 2. tira) in progo nadgraditi za doseganje TEN-T standardov (predvsem osna obremenitev 22,5 ton, hitrost do 160 km/h za potniški promet in do 100 km/h za tovorni promet, pri čemer bodo upoštevana tudi možna odstopanja skladno s TSI glede na funkcionalnost prog. Zagotoviti dolžino vlakov 740 metrov in uvesti ERTMS.</t>
  </si>
  <si>
    <t>R.8.1</t>
  </si>
  <si>
    <t>Maribor-Šentilj: nadgradnja</t>
  </si>
  <si>
    <t>2430-13-3036, 2431-16-0007, 2423-10-0006</t>
  </si>
  <si>
    <t>U. 12.1
R.39</t>
  </si>
  <si>
    <t>Cilji, ki bodo doseženi z realizacijo projekta so: povečanje zmogljivosti železniške povezave med Mariborom in Šentiljem s 67 vlakov/dan na 84 vlakov na dan; povečanje kategorije proge s C3 na D4 med Mariborom in Šentiljem – d.m.; povečanje stopnje varnosti prometa (z izgradnjo izvennivoskih križanj); skrajšanje časa potovanja po železnici; učinkovitejše vodenje prometa zaradi uvedbe daljinskega vodenja prometa; znižanje ravni hrupa; povečanje modal splita v korist železniškega prometa in preprečitev odliva prometa z železnice na cesto.</t>
  </si>
  <si>
    <t>Študija izvedljivosti za nadgradnjo obstoječega tira Maribor–Šentilj-državna meja, DRI upravljanje investicij, d.o.o., Ljubljana, marec 2017</t>
  </si>
  <si>
    <t>ENSV (5% DS): 3.538.647,02 EUR</t>
  </si>
  <si>
    <t>R.8.2</t>
  </si>
  <si>
    <t xml:space="preserve">Maribor-Šentilj-d.m.: gradnja II. tira (3. faza) </t>
  </si>
  <si>
    <t>izgradnja objektov upoštevano pod R.8.1</t>
  </si>
  <si>
    <t>R.9</t>
  </si>
  <si>
    <t>Pragersko–Maribor</t>
  </si>
  <si>
    <t>Odsek je del BA koridorja in jedrnega TEN-T omrežja; namenjen je mešanemu prometu. Zmogljivost proge je ustrezna, nadgradnja pa je potrebna za doseganje TEN-T standardov (predvsem osna obremenitev 22,5 ton, hitrost do 160 km/h za potniški promet in do 100 km/h za tovorni promet, pri čemer bodo upoštevana tudi možna odstopanja skladno s TSI glede na funkcionalnost prog. Zagotoviti dolžino vlakov 740 metrov in uvesti ERTMS.</t>
  </si>
  <si>
    <t>R.9.1</t>
  </si>
  <si>
    <t>Pragersko-Maribor: nadgradnja</t>
  </si>
  <si>
    <t>R.1.4
R.21
U. 12.1
R.39</t>
  </si>
  <si>
    <t>R.10</t>
  </si>
  <si>
    <t>Zidani Most–Pragersko</t>
  </si>
  <si>
    <t>Odsek je del BA in MED koridorja ter jedrnega TEN-T omrežja; namenjen je mešanemu prometu. Zmogljivost proge je ustrezna, nadgradnja pa je potrebna za doseganje TEN-T standardov (predvsem osna obremenitev 22,5 ton, hitrost do 160 km/h za potniški promet in do 100 km/h za tovorni promet, pri čemer bodo upoštevana tudi možna odstopanja skladno s TSI glede na funkcionalnost prog. Zagotoviti dolžino vlakov 740 metrov in uvesti ERTMS.</t>
  </si>
  <si>
    <t>R.10.1</t>
  </si>
  <si>
    <t>Zidani Most - Celje: nadgradnja proge in postaj</t>
  </si>
  <si>
    <t>2431-16-0019</t>
  </si>
  <si>
    <t>Namen investicije je nadgradnja obstoječe železniške proge in postaj na odseku med Zidanim Mostom in Celjem, s čimer se zagotovi kategorija D4 (22,5 t/os in 80 kN/m1) in s tem interoperabilnost odseka. Cilj investicije so skrajšanje poti, skrajšanje potovalnih časov, povečanje voznih hitrosti, povečanje prevozne moči proge, povečanje kapacitete, povečanje stopnje varnosti prometa in učinkovitejše vodenje prometa.</t>
  </si>
  <si>
    <t>Investicijski program za nadgradnjo železniške proge Zidani Most–Celje, DRI d.o.o., Ljubljana, marec 2016, dopolnitev maj 2016</t>
  </si>
  <si>
    <t>FNSV (4% DS): -127,06 mio EUR; ENSV (5% DS): 2,32 mio EUR</t>
  </si>
  <si>
    <t>2016-2020 + 2 leti zaključevanje</t>
  </si>
  <si>
    <t>vrednost dejanske pogodbe</t>
  </si>
  <si>
    <t>R.10.2</t>
  </si>
  <si>
    <t>Poljčane - Slovenska Bistrica: nadgradnja</t>
  </si>
  <si>
    <t>2431-16-0011</t>
  </si>
  <si>
    <t>R.10.3</t>
  </si>
  <si>
    <t>Šentjur-Pragersko: uvedba APB-ja</t>
  </si>
  <si>
    <t>R.21</t>
  </si>
  <si>
    <t>R.10.4</t>
  </si>
  <si>
    <t>Celje-Pragersko: nadgradnja postaj</t>
  </si>
  <si>
    <t>R.11</t>
  </si>
  <si>
    <t>Postojna–Ilirska Bistrica–Šapjane (HR)</t>
  </si>
  <si>
    <t>Odsek spada v celovito TEN-T omrežje in ima pomemben potencial predvsem za tovorni promet. Na progi je potrebno povečati zmogljivost in jo nadgraditi za večjo raven storitve, in sicer predvsem povečati hitrost in pogostost za potniški promet ter ustrezno prepustno in prevozno zmogljivost za tovorni promet. Progo usposobiti za potniški promet do 160 km/h in tovorni promet do 100 km/h, pri čemer bodo upoštevana tudi možna odstopanja skladno s TSI glede na funkcionalnost prog. Zagotoviti dolžino vlakov 740 metrov in uvesti ERTMS.</t>
  </si>
  <si>
    <t>R.11.1</t>
  </si>
  <si>
    <t>Pivka-Ilirska Bistrica-Šapjane: nadgradnja proge</t>
  </si>
  <si>
    <t>R.1.4
R.21
R.39</t>
  </si>
  <si>
    <t>Železniško omrežje</t>
  </si>
  <si>
    <t>ETCS</t>
  </si>
  <si>
    <t>Namestitev sistema ETCS na proge, ki niso opisane v prejšnjih ukrepih, bi omogočala povečanje interoperabilnosti celotnega omrežja. Smiselna je namestiti ETCS tudi na druge proge slovenskega omrežja (v celoti in ne samo na TEN-T omrežje). Z nadaljnjimi študijami bodo pri vsakem primeru določene posebne potrebe in potrebni tehnični parametri (npr. ETCS 2. raven na glavnih in ETCS Regional na regionalnih progah).</t>
  </si>
  <si>
    <t>R.21.1</t>
  </si>
  <si>
    <t>ERTMS</t>
  </si>
  <si>
    <t>R.22.1</t>
  </si>
  <si>
    <t>R.21.2</t>
  </si>
  <si>
    <t>ETCS oz. ERTMS na odseku Zidani Most-Dobova-d.m in Pragersko-Šentilj-d.m.</t>
  </si>
  <si>
    <t>2431-16-0020</t>
  </si>
  <si>
    <t>vgradnja detektorjev na progi Divača - Koper</t>
  </si>
  <si>
    <t>Vgradnja tirne tehtnice, detekorja vročih osi in detektorja ploščatih koles</t>
  </si>
  <si>
    <t>Vgradnja signalnovarnostnega sistema za daljinsko vodenje in nadzor žel. prometa na odsekih žel. prog X. koridorja</t>
  </si>
  <si>
    <t>Posodobitev SV naprav, vgradnja DVP, gradnja izvennivojskih dostopov na perone</t>
  </si>
  <si>
    <t>R.22</t>
  </si>
  <si>
    <t>Elektrifikacija</t>
  </si>
  <si>
    <t>Elektrifikacija regionalnih železniških prog bi omogočila večjo učinkovitost obstoječe infrastrukture. Z nadaljnjimi študijami bodo pri vsakem primeru določene posebne potrebe in potrebni tehnični parametri.</t>
  </si>
  <si>
    <t xml:space="preserve">spremeba sistema napetosti vozne mreže </t>
  </si>
  <si>
    <t>R.22.2</t>
  </si>
  <si>
    <t>elektrifikacija regionalnih prog</t>
  </si>
  <si>
    <t>R.23
U
R.21.1
R.39</t>
  </si>
  <si>
    <t>R.23</t>
  </si>
  <si>
    <t>Obnova, nadgradnja ali novogradnja drugih prog</t>
  </si>
  <si>
    <t>S študijami posameznih odsekov bo ugotovljena potreba po obnovi in nadgradnji prog, ki niso bile zajete v specifičnih ukrepih, pri čemer bo upoštevan koncept delovanja ter gospodarski in okoljski vidiki (regionalne proge in proge do sosednjih držav, ki niso zajete v TEN-T omrežje).</t>
  </si>
  <si>
    <t>Študija za povečanje prepustnosti prog</t>
  </si>
  <si>
    <t>2431-16-0014</t>
  </si>
  <si>
    <t>Strokovne podlage za razvoj regionalnih železniških prog</t>
  </si>
  <si>
    <t>2431-17-0068</t>
  </si>
  <si>
    <t>Nadgradnja železniških prog (na osnovi rezultatov študij)</t>
  </si>
  <si>
    <t>R.23.1</t>
  </si>
  <si>
    <t>Ormož-Središče-d.m</t>
  </si>
  <si>
    <t>R.1.4
R.22.2
R.39</t>
  </si>
  <si>
    <t>R.23.2</t>
  </si>
  <si>
    <t>d.m.-Metlika-Ljubljana</t>
  </si>
  <si>
    <t>R.22.2
R.23.16
U.3.1, U.3.2
R.4 
R.39</t>
  </si>
  <si>
    <t>izdelava projektne dokumentacije in izvedba del</t>
  </si>
  <si>
    <t>R.23.3</t>
  </si>
  <si>
    <t>Lj. Šiška-Kamnik Graben</t>
  </si>
  <si>
    <t>R.22.2
R.23.2
U. 1
R.4
R.39</t>
  </si>
  <si>
    <t>do 2025</t>
  </si>
  <si>
    <t>2023-2030</t>
  </si>
  <si>
    <t>R.23.4</t>
  </si>
  <si>
    <t>Celje-Velenje</t>
  </si>
  <si>
    <t>R.22.2
R.23.2
U 13
R.39</t>
  </si>
  <si>
    <t>do 2030</t>
  </si>
  <si>
    <t>R.23.5</t>
  </si>
  <si>
    <t>d.m.-Rogatec-Grobelno</t>
  </si>
  <si>
    <t>R.22.2
R.23.2
R.39</t>
  </si>
  <si>
    <t>R.23.6</t>
  </si>
  <si>
    <t>d.m.-Imeno-Stranje</t>
  </si>
  <si>
    <t>R.23.2
R.39</t>
  </si>
  <si>
    <t>R.23.7</t>
  </si>
  <si>
    <t>Maribor-Prevalje-d.m.</t>
  </si>
  <si>
    <t>R.22.2
R.23.2
U 12 (Maribor-Ruše)
R.39</t>
  </si>
  <si>
    <t>R.23.8</t>
  </si>
  <si>
    <t>Ljutomer-Gornja Radgona</t>
  </si>
  <si>
    <t>R.23.9</t>
  </si>
  <si>
    <t>d.m.-Lendava</t>
  </si>
  <si>
    <t>R.23.10</t>
  </si>
  <si>
    <t>cepišče Prešnica-Podgorje-d.m</t>
  </si>
  <si>
    <t>R.23.11</t>
  </si>
  <si>
    <t>Jesenice-Sežana</t>
  </si>
  <si>
    <t>R.22.2 
R.23.2
R.39</t>
  </si>
  <si>
    <t>R.23.12</t>
  </si>
  <si>
    <t>Šempeter pri Gorici-Vrtojba</t>
  </si>
  <si>
    <t>R.23.13</t>
  </si>
  <si>
    <t>Prvačina-Ajdovščina</t>
  </si>
  <si>
    <t>R.23.14</t>
  </si>
  <si>
    <t>cepišče Kreplje-Repentabor-d.m.</t>
  </si>
  <si>
    <t>R.23.15</t>
  </si>
  <si>
    <t>Sevnica-Trebnje</t>
  </si>
  <si>
    <t>R.23.16</t>
  </si>
  <si>
    <t>Grospulje-Kočevje</t>
  </si>
  <si>
    <t>2423-11-0011</t>
  </si>
  <si>
    <t>R.23.17</t>
  </si>
  <si>
    <t>nove regionalne proge</t>
  </si>
  <si>
    <t>R.22.2
R.23.2
U
R.39</t>
  </si>
  <si>
    <t>R.24</t>
  </si>
  <si>
    <t>Varnost</t>
  </si>
  <si>
    <t>Odprava nevarnih železniških prehodov: za ta namen bi bilo potrebno spremeniti zakonodajo na tem področju in ponovno opredeliti kakšne vrste železniških prehodov lahko opredelimo kot ustrezno oz. neustrezno zavarovane in s tem nevarne. V nadaljevanju je na podlagi tega treba pripraviti terminski plan odprave neustrezno zavarovanih železniških prehodov.</t>
  </si>
  <si>
    <t>R.24.1</t>
  </si>
  <si>
    <t>R.24.2</t>
  </si>
  <si>
    <t xml:space="preserve">Analiza in program za določitev prioritet </t>
  </si>
  <si>
    <t>Zavarovanje nivojskih prehodov</t>
  </si>
  <si>
    <t>2431-16-0009; 2431-17-0067 in 2431-16-0008</t>
  </si>
  <si>
    <t>ukinitev nivojskih prehodov in gradnja povezovalnih cest, gradnja podvozov in podhodov</t>
  </si>
  <si>
    <t>Intervencijski ukrepi</t>
  </si>
  <si>
    <t>2431-16-0004 in 2431-17-0066</t>
  </si>
  <si>
    <t>Gradnja parkirišča ob žp Grobelno, obnova žel. postajališča Ravne na Koroškem, rušitev dotrajanih objektov JŽI, ureditev sedmih žel. postajališč na območju MO Ljubljana, gradnja postajališča Lavrica in Novo mesto Šmihel, preureditev postaje Lj Črnuče.</t>
  </si>
  <si>
    <t>Odprava ozkih grl na JŽI - I. faza</t>
  </si>
  <si>
    <t>2431-16-0016</t>
  </si>
  <si>
    <t>Delovanje/organizacija železnice</t>
  </si>
  <si>
    <t>R.31</t>
  </si>
  <si>
    <t>Reorganizacija uporabnin za uporabo prog</t>
  </si>
  <si>
    <t>Uporabnine za uporabo prog morajo biti sorazmerne z izpusti in zato v skladu z načelom odgovornosti povzročitelja. Uporabnine morajo biti enake mejnim stroškom, ki nastanejo neposredno pri izvajanju  storilve  železniškega  prometa;  spremeniti je potrebno sistem zaračunavanja uporabnin  z  uvedbo  primerneih spodbude za opremljanje vlakov z ETCS.Uporabnine za uporabo prog je treba uskladiti z upravami železnic sosednjih držav, s čimer  bo olajšan mednarodni promet.</t>
  </si>
  <si>
    <t>R.31.1</t>
  </si>
  <si>
    <t>Prilagoditev metodologije izračuna uporabnine</t>
  </si>
  <si>
    <t>R.32</t>
  </si>
  <si>
    <t>Večletna pogodba o izvajanju javne službe</t>
  </si>
  <si>
    <t>Pogodba/pogodbe o izvajanju javne službe v skladu z Uredbo (ES) št. 1370/2007 Evropskega parlamenta in Sveta z dne 23. oktobra 2007 o javnih storitvah železniškega in cestnega potniškega prevoza ter o razveljavitvi uredb Sveta (EGS) št. 1191/69 in št. 1107/70 so temeljno orodje za zagotavljanje preglednosti in učinkovitosti pri opravljanju storitev javnega prevoza. Zato razširjeno izvajanje pogodb o izvajanju javne službe ni potrebno le zaradi skladnosti, temveč tudi kot prvi korak za doseganje boljše kakovosti slovenskega prometnega sistema. Tipologija in trajanje pogodbe o izvajanju javne službe morata biti določena z analizo posameznih primerov, skupaj z uporabnostjo lastnega modela (ki lahko temelji na vprašanjih popolne skladnosti ali na uporabnosti po temeljitem ovrednotenju tehničnih in finančnih zahtev).</t>
  </si>
  <si>
    <t>R.32.1</t>
  </si>
  <si>
    <t>Večletna pogodba za potniški promet</t>
  </si>
  <si>
    <t>stalen ukrep</t>
  </si>
  <si>
    <t>R.33</t>
  </si>
  <si>
    <t>Povečanje finančne vzdržnosti</t>
  </si>
  <si>
    <t>Povečanje finančne vzdržnosti je eden od ciljev vseevropskega prometnega omrežja. Da bi dosegli ta cilj, je treba optimizirati organizacijsko strukturo železniškega sistema ter povečati učinkovitost delovanja in vzdrževanja. S finančno vzdržnostjo železniškega prometnega sistema naj bi se zmanjšala odvisnost sistema od javnih subvencij. Z nadaljnjimi študijami bodo ocenjeni konkretni ukrepi, ki so potrebni za optimizacijo stroškov in prihodkov.</t>
  </si>
  <si>
    <t>R.33.1</t>
  </si>
  <si>
    <t>Večletna pogodba za vzdrževanje javne železniške infrastrukture</t>
  </si>
  <si>
    <t>Izvajanje GJS vzdrževanja in upravljanja javne železniške infrastrukture</t>
  </si>
  <si>
    <t>R.33.2</t>
  </si>
  <si>
    <t>Optimizacija organizacijske strukture železniškega sistema</t>
  </si>
  <si>
    <t>R.34</t>
  </si>
  <si>
    <t>Izboljšanje železniškega potniškega voznega parka</t>
  </si>
  <si>
    <t>Da bi povečali konkurenčnost železniškega prometa v primerjavi z drugimi načini prevoza, je treba posodobiti železniški vozni park, skladno s predvidenimi izboljšavami infrastrukture. Prvi korak k razvoju tega ukrepa je celovita analiza trenutnih organizacijskih, operativnih in vzdrževalnih struktur železniškega operaterja ter s tem prihodnjih zahtev, ter operacijskega in vzdrževalnega načrta. Ko bodo ugotovljene dejanske potrebe, bodo na podlagi nadaljnjih študij opredeljene specifične tehnične zahteve glede železniškega voznega parka.</t>
  </si>
  <si>
    <t>R.34.1</t>
  </si>
  <si>
    <t>Modernizacija in nabava voznih sredstev</t>
  </si>
  <si>
    <t>R.35</t>
  </si>
  <si>
    <t>Izboljšanje železniškega tovornega voznega parka</t>
  </si>
  <si>
    <t>Tovorni vozni park je večinoma sestavljen iz običajnih zaprtih in odprtih vagonov, med katerimi so nekateri primerni za kombinirani prevoz. Prvi korak k razvoju tega ukrepa je celovita analiza trenutnih organizacijskih, operativnih in vzdrževalnih struktur železniškega operaterja ter s tem prihodnjih zahtev, ter operacijskega in vzdrževalnega načrta. Ko bodo ugotovljene dejanske potrebe, bodo na podlagi nadaljnjih študij opredeljene specifične tehnične zahteve glede železniškega voznega parka.</t>
  </si>
  <si>
    <t>R.35.1</t>
  </si>
  <si>
    <t>Država sprejme ukrepe s katerimi spodbuja (pomaga)prevoznika pri bolj učinkovitem črpanju sredstev EU za posodobitev  voznega parka oz. nakupu opreme.</t>
  </si>
  <si>
    <t>R.36</t>
  </si>
  <si>
    <t>Zakonodaja in smernice za načrtovanje, povezane z železnico, morajo spodbujati razvoj sektorja in morajo  biti v skladu z najboljšo mednarodno prakso in z evropskimi uredbami, zlasti v zvezi z varnostjo, interoperabilnostjo, trajnostjo prometa in okoljem.</t>
  </si>
  <si>
    <t>R.36.1</t>
  </si>
  <si>
    <t>Pregled zakonodaje in prilagoditev smernic s ciljem racionalizacije</t>
  </si>
  <si>
    <t>R.37</t>
  </si>
  <si>
    <t>Razvoj koncepta za vzdrževanje železniškega omrežja</t>
  </si>
  <si>
    <t>Republika Slovenija razpolaga z razvejano infrastrukturo tako na področju cest kot na področju železnic ter ostale infrastrukture. Infrastruktura omogoča mobilnost ljudi in izvajanje gospodarskih aktivnosti. V preteklih letih so upravljavci začeli z različnimi meritvami stanja, ki omogočajo ugotavljanje realnega stanja kakovosti infrastrukture. V nekateri segmentih je uveden računalniško podprt sistem, ki omogoča sprotno spremljene stanja ter omogoča pripravo planov obnov na osnovi matematičnih modelov . Taki sistemi omogočajo učinkovito upravljanje infrastrukture ter omogočajo, da sistem postane tudi finančno vzdržen na dolgi rok. Sistemi, ki temeljijo na realih podatkih o stanju infrastrukture omogočajo tudi ustreznejše planiranje potrebnih finančnih sredstev na dolgi rok. Po vzpostavitvah teh podlag se bodo sklepale tudi večletne pogodbe za vzdrževanje železniške infrastrukture.</t>
  </si>
  <si>
    <t>R.37.1</t>
  </si>
  <si>
    <t>Model upravljanja in vzdževanja infrastrukture</t>
  </si>
  <si>
    <t>R.37.2</t>
  </si>
  <si>
    <t>Primerjava z EU</t>
  </si>
  <si>
    <t>Izdela se študija primerjave cen v članicah EU</t>
  </si>
  <si>
    <t>R.38</t>
  </si>
  <si>
    <t>Reorganizacija delovanj/voznih redov</t>
  </si>
  <si>
    <t>Da bi se povečal delež železniškega prometa, je potrebna preureditev voznega reda (taktni vozni red) za izboljšanje povezanosti in učinkovitosti zagotovljenih storitev. V nadaljnjih študijah bo ta možnost analizirana ob upoštevanju potniškega potenciala ter operativnih in infrastrukturnih zahtev in možnosti.</t>
  </si>
  <si>
    <t>R.38.1</t>
  </si>
  <si>
    <t>V okviru priprave konkretnih PN za povečano vlogo JPP v RS (poudarek na večjih aglomeracijah)</t>
  </si>
  <si>
    <t>Ukrepi za preprečitev, omilitev in čim popolnejšo odpravo posledic bistvenih vplivov plana na okolje,  naravo,  zdravje ljudi in kulturno dediščino (omilitveni ukrepi)</t>
  </si>
  <si>
    <t>Ro.39.1</t>
  </si>
  <si>
    <t>na podlagi strateških kart hrupa se pripravi sektorski operativni programvartva pred hrupom z metodologijo določitve prioritet</t>
  </si>
  <si>
    <t>R.39.2</t>
  </si>
  <si>
    <t>Protihrupna zaščita</t>
  </si>
  <si>
    <t>2423-10-0003; 2431-16-0005; 2431-17-0069</t>
  </si>
  <si>
    <t>Postavitev protihrupnih ograj ob G30 v Račah, Hočah in MB Tezno, PD za območje Lj Polje in LJ Zalog; Izvedba pasivnih PH ukrepov CE-MB - 3.faza, PD za območje Lj Polje in LJ Zalog, monitoring hrupa za regionalne žel. proge, izdelava študij izvedljivosti PH ukrepov ob G10 v občinah Litija, Sevnica in Krško in izvedba</t>
  </si>
  <si>
    <t>R.40</t>
  </si>
  <si>
    <t>V novi TEN-T uredbi so navedena naslednja prometna vozlišča v Sloveniji: Ljubljana in Koper kot vozlišča v jedrnem delu TEN-T omrežja, Maribor pa kot vozlišče v celovitem delu TEN-T omrežja. Na teh točkah je največji potencial za razvoj logistične dejavnosti na področju tovora, v Ljubljani in Mariboru pa tudi za vzpostavitev ločenih multimodalnih platform za potnike. Vendar je lahko v Sloveniji tudi širše (v večjem obsegu) poskrbljeno za prenos tovora in prehod potnikov iz enega načina transport v drugega. S tem bi omogočili učinkovito kombiniranje različnih načinov prevoza v transportni verigi in s tem povečali učinkovitost prometa. Za ta namen je potrebno v prihodnje identificirati možne točke prehajanja potnikov in blaga med različnimi načini transporta. Kjer bi se izkazalo za potrebno in učinkovito, je potrebno oblikovati intermodalne potniške platforme za povečanje uporabe javnega potniškega prometa oz. zagotoviti ustrezno povezanost logističnih tovornih terminalov z različnimi načini transporta, kjer je za to izražen interes gospodarstva.</t>
  </si>
  <si>
    <t>R.40.1</t>
  </si>
  <si>
    <t>Intermodalno potniško središče</t>
  </si>
  <si>
    <t>Pri načrtovanju se upošteva indeks delovnih migracij in možnost prestopa potnikov s peš in kolesarskega prometa, prestopa iz osebnega prevoza in med različnimi vrstami javnega potniškega prometa.</t>
  </si>
  <si>
    <t>R.40.2</t>
  </si>
  <si>
    <t>Država sprejme ukrepe za povečanje (spodbujanje) logistične dejavnosti, kot npr. Ministrstvo za gospodarstvo v delu zagotavljanja sofinanciranja in MZI v delu zagotavljanja ustreznih dostopov.</t>
  </si>
  <si>
    <t>R.41</t>
  </si>
  <si>
    <t>Spodbujanje recikliranja in uporabe lastnih odpadkov pri gradnji in rekonstrukciji prometne infrastrukture in tudi uporabe certificiranih gradbenih materialov iz recikliranih stranskih proizvodov ali odpadnih materialov, ki nastajajo v drugih sektorjih (pri naročanju se upošteva tudi Uredba o zelenem javnem naročanju). Pri uporabi gradbenih materialov za prometno infrastrukturo, ki niso primarnega naravnega izvora, je treba upoštevati dejstvo, da gre za uporabo večjih količin gradbenih materialov, predvsem kot gradbena polnila in da se nekatere nevarne snovi iz odpadnih materialov lahko trajno mobilizirajo. Novi gradbeni materiali pa imajo lahko tudi boljše funkcionalne lastnosti v primerjavi z izvorno naravnimi.</t>
  </si>
  <si>
    <t>R.41.1</t>
  </si>
  <si>
    <t>R.42</t>
  </si>
  <si>
    <t>V skladu z 41. členom Uredbe (EU) št. 1315/2013 v smislu prilagajanja podnebnim spremembam: s podrobnimi dokumenti zagotoviti izdelavo analize občutljivosti prometne infrastrukture na podnebne spremembe in na podlagi rezultatov analize izvesti ukrepe in prilagoditve, ki ustrezno izboljšajo odpornost infrastrukture na podnebne spremembe. Torej je treba razviti smernice, metodologije in postopke za zbiranje  informacij o ekstremnih vremenskih pojavih ter za  načrtovanje in  izvajanje ukrepov za zmanjšanje občutljivosti prometne infrastrukture na ekstremne vremenske pojave.</t>
  </si>
  <si>
    <t>R.42.1</t>
  </si>
  <si>
    <t>Smernice</t>
  </si>
  <si>
    <t>po pridobljenih smernicah se ta priporočila upoštevajo pri načrtovanju konkretnih projektov, predvidoma po letu 2016</t>
  </si>
  <si>
    <t>R.43</t>
  </si>
  <si>
    <t>Zagotavljanje migracijskih koridorjev prostoživečim živalim in varnosti voznikov pred trki s prostoživečimi živalmi: pri novo načrtovanih železniških progah zagotoviti ohranitev obstoječih migracijskih poti prostoživečih živali z izgradnjo ustreznih objektov ali drugih ureditev za prehajanje (predvsem za velike sesalce in netopirje). Za potrebe načrtovanja se že v začetni fazi izdela namenska študija (oz. povzame rezultate že opravljenih študij, če ti obstajajo), ki obsega podatke o vrstah, katerih migracija bo s posegom prizadeta, in usmeritve projektantu za načrtovanje objekta oz. ureditve (lokacijo, obliko, velikost, zasaditev objekta in okolice in podobno).</t>
  </si>
  <si>
    <t>R.43.1</t>
  </si>
  <si>
    <t>Priporočila oz. navodila, ki jih je potrebno smiselno in skladno s potrebami potrebno upoštevati pri pripravi projektov na JŽI</t>
  </si>
  <si>
    <t>R.44</t>
  </si>
  <si>
    <t>Zagotoviti ustrezno dostopnost infrastrukture vsem uporabnikom, in infrastrukturo tako prilagoditi, da bo ta bolj dostopna za manj mobilne osebe kot na primer: ureditev dostopov s peronov.</t>
  </si>
  <si>
    <t>R.44.1</t>
  </si>
  <si>
    <t>Konkretna priporočila morajo biti zajeta pri pripravi PN za JŽI za vse projekte (kot opredeljuje tudi TSI in skladno z Uredbo EU 1371/2007)</t>
  </si>
  <si>
    <t>Projekti pretekle finančne perspektive</t>
  </si>
  <si>
    <t xml:space="preserve">Mode. obst. žele. proge Divača-Koper </t>
  </si>
  <si>
    <t>2411-07-0006</t>
  </si>
  <si>
    <t xml:space="preserve"> - izvedba kolavdacij,       - dela inženirja v garancijski dobi</t>
  </si>
  <si>
    <t>DRSI z DDV</t>
  </si>
  <si>
    <t xml:space="preserve">Rekonstrukcija proge Pragersko-Hodoš </t>
  </si>
  <si>
    <t>2411-07-0007</t>
  </si>
  <si>
    <t>Izdelava dokončnih odmer in služnosti, Izdelava idejnega projekta in izvedba del za preureditev napajanja postaje Hodoš s 3kVDC in 25kV AC sistemom, izvedba inženirskih storitev</t>
  </si>
  <si>
    <t>Moderniz. niv. prehodov na progi Pragersko-Hodoš</t>
  </si>
  <si>
    <t>2411-11-0019</t>
  </si>
  <si>
    <t>GSM-R-Digitalno radijsko omrežje</t>
  </si>
  <si>
    <t>2411-07-0008</t>
  </si>
  <si>
    <t>Nadgradnja odseka žel. proge Dolga Gora – Poljčane</t>
  </si>
  <si>
    <t>2430-13-0008</t>
  </si>
  <si>
    <t>Ostalo</t>
  </si>
  <si>
    <t>Priprava in vodenje projektov</t>
  </si>
  <si>
    <t>OGJS</t>
  </si>
  <si>
    <t>Skupaj viri RS</t>
  </si>
  <si>
    <t>Skupaj viri EU</t>
  </si>
  <si>
    <t>Skupaj DRSI</t>
  </si>
  <si>
    <t>Skupaj ostali viri II. tir Divača - Koper</t>
  </si>
  <si>
    <t>Skupaj viri EU II. tir Divača - Koper</t>
  </si>
  <si>
    <t>Skupaj II. tir Divača-Koper</t>
  </si>
  <si>
    <t>Skupaj Operativni načrt</t>
  </si>
  <si>
    <t>Skupaj viri RS + EU</t>
  </si>
  <si>
    <t>Viri II. tir Divača-Koper</t>
  </si>
  <si>
    <t>Skupaj Resolucija</t>
  </si>
  <si>
    <t>Razlika med viri Resolucija/Operativni načrt</t>
  </si>
  <si>
    <t>Razlika viri RS + EU</t>
  </si>
  <si>
    <t>Razlika viri II. tir Divača - Koper</t>
  </si>
  <si>
    <t>Skupaj razlika</t>
  </si>
  <si>
    <t>Operativni načrt</t>
  </si>
  <si>
    <t>Resolucija</t>
  </si>
  <si>
    <t>Razlika Resolucija/Operativni načrt</t>
  </si>
  <si>
    <t>ocena celotne investiicjske vrednosti v mio EUR z DDV</t>
  </si>
  <si>
    <t>Elementi mestnega omrežja</t>
  </si>
  <si>
    <t>U.1</t>
  </si>
  <si>
    <t>Koridor Kamnik–Ljubljana</t>
  </si>
  <si>
    <t>Gre za eno pomembnejših vpadnic v glavno mesto Slovenije, na kateri je veliko prometa, predvsem dnevnih selitev na delo in z njega. Precej obsežen je tudi javni potniški promet, a bi se lahko še izboljšal, predvsem pri železnici. To bi dosegli s povečanjem zmogljivosti in kakovosti storitev potniškega prometa. Za ta namen bi bilo treba zagotoviti dvotirnost proge (ali vsaj delno dvotirnost), da se omogočita taktni vozni red in elektrifikacija. Pri umeščanju v prostor in projektiranju je treba upoštevati ukrep U.40.</t>
  </si>
  <si>
    <t>U.1.1</t>
  </si>
  <si>
    <t>Nadgradnja SV naprav</t>
  </si>
  <si>
    <t>U.1.2</t>
  </si>
  <si>
    <t>Nadgradnja postaj Ljubljana Črnuče, Domžale in Jarše Mengeš, postajališča ustrezno opremiti</t>
  </si>
  <si>
    <t>U.1.3</t>
  </si>
  <si>
    <t>Izvedba delne dvotirnosti na progi Ljubljana Šiška-Domžale</t>
  </si>
  <si>
    <t>U.1.4</t>
  </si>
  <si>
    <t>Izvedba končne rešitve (celotna dvotirnost)</t>
  </si>
  <si>
    <t>U.14.1, R.23.3</t>
  </si>
  <si>
    <t>Rešitve skladne s celostno študijo razvoja postaj in vpadnic v ljubljansko železniško vozlišče</t>
  </si>
  <si>
    <t>U.2</t>
  </si>
  <si>
    <t>Koridor Kranj–Ljubljana</t>
  </si>
  <si>
    <t>Odsek je pomembna ljubljanska vpadnica s precejšnjim številom potnikov na železnici. Zato že zdaj primanjkuje zmogljivosti za prevoz vseh morebitnih potnikov. Da bi to izboljšali, je treba zagotoviti predvsem dvotirnost, da se omogoči taktni vozni red, kar bo zagotovljeno z zgraditvijo 2. tira na progi Ljubljana–Jesenice. Pri umeščanju v prostor in projektiranju je treba upoštevati ukrep U.40.</t>
  </si>
  <si>
    <t>U.2.1</t>
  </si>
  <si>
    <t>U.2.2</t>
  </si>
  <si>
    <t>Nadgradnja postaj Medvode, Škofja Loka, Kranj, izgradnja dodatne postaje Bitnje</t>
  </si>
  <si>
    <t>U.2.3</t>
  </si>
  <si>
    <t>Izgradnja dodatnega tira na relaciji Ljubljana-Kranj</t>
  </si>
  <si>
    <t>U.14.1, R.3.2</t>
  </si>
  <si>
    <t>Proračun RS+TEN</t>
  </si>
  <si>
    <t>U.3</t>
  </si>
  <si>
    <t>Koridor jugovzhodno od Ljubljane</t>
  </si>
  <si>
    <t>Gre za eno pomembnejših vpadnic v glavno mesto Slovenije, na kateri je veliko prometa (dnevnih selitev na delo in z njega), vendar predvsem z osebnimi avtomobili. Z nekaterimi ukrepi bi na tem odseku lahko izboljšali tudi javni potniški promet, predvsem po železnici. To bi dosegli s povečanjem zmogljivosti in kakovosti storitev potniškega prometa. Za ta namen bi bilo treba zagotoviti dvotirnost proge na odseku Ljubljana–Grosuplje (ali vsaj delno dvotirnost), da se omogočita taktni vozni red in elektrifikacija. Pri umeščanju v prostor in projektiranju je treba upoštevati ukrep U.40.</t>
  </si>
  <si>
    <t>U.3.1</t>
  </si>
  <si>
    <t>Nadgradnja SV naprav Ljubljana-Grosuplje</t>
  </si>
  <si>
    <t>U.3.2</t>
  </si>
  <si>
    <t>Nadgradnja postaj Ljubljana Rakovnik, Škofljica, Grosuplje in Šmarje-Sap</t>
  </si>
  <si>
    <t>U.3.3</t>
  </si>
  <si>
    <t>U.14.1, R.23.2</t>
  </si>
  <si>
    <t>U.4</t>
  </si>
  <si>
    <t>Povezava Ljubljane z letališčem</t>
  </si>
  <si>
    <t>Letališče Jožeta Pučnika Ljubljana nima najboljših povezav javnega potniškega prometa z glavnim mestom Ljubljano. Zato je treba uvesti ustreznejše linijske povezave z avtobusi (neposredne povezave in ne skozi okoliške kraje, npr. neposredna povezava letališče–Ljubljana) in/ali s kombiniranimi vozili po naročilu oz. ustrezno železniško povezavo. Pri umeščanju v prostor in projektiranju je treba upoštevati ukrep U.40.</t>
  </si>
  <si>
    <t>U.4.1</t>
  </si>
  <si>
    <t>Povezava z ekološko ustreznimi minibusi (bus shuttle)</t>
  </si>
  <si>
    <t>Proučitev povezave z ekološko ustreznimi minibusi</t>
  </si>
  <si>
    <t>U.4.2</t>
  </si>
  <si>
    <t>Proučitev smiselnosti drugih povezav (npr. železniška povezava)</t>
  </si>
  <si>
    <t>U.14.1</t>
  </si>
  <si>
    <t>Proučitev povezave z ekološko ustreznimi minibusi ali železniško povezavo, ugotoviti ekonomičnost rešitve in predlagati ustrezno rešitev</t>
  </si>
  <si>
    <t>Mestno omrežje</t>
  </si>
  <si>
    <t>U.11</t>
  </si>
  <si>
    <t>Ljubljana P + R (angl. park and ride oziroma »parkiraj in se pelji«)</t>
  </si>
  <si>
    <t>Ljubljana je največje slovensko mesto in prestolnica Slovenije z največjim številom dnevnih selitev, ki jih lahko izboljšamo z ustrezno postavitvijo sistema P + R. Parkirišča so neposredno povezana z zmogljivostmi javnega prevoza, kar omogoča uporabniku neposreden in okoljsko ustrezen dostop do središča mesta. Uporabnik se izogne stresni vožnji skozi natrpane mestne ulice, mesto pa je tako manj obremenjeno z osebnimi avtomobili in posledicami, ki jih prinaša promet osebnih vozil – od prenatrpanosti ulic in parkirišč do onesnaženosti in splošnega razvrednotenja okolja v mestnih središčih. V Ljubljani se predvideva postavitev 25 lokacij P + R. Pri umeščanju v prostor in projektiranju je treba upoštevati ukrep U.40.</t>
  </si>
  <si>
    <t>U.11.1</t>
  </si>
  <si>
    <t>P+R za ljubljansko območje z gravitacisjkim zaledjem</t>
  </si>
  <si>
    <t>Občine v okviru LUR in EU sredstva ob uspešni kanditaturi občin</t>
  </si>
  <si>
    <t>Sredstva so namenjena izključno mestnim naseljem (ker so umeščena v prednostno naložbo 4.4. za urbano mobilnost), tako, da se P+R izven njih ne bo financiral iz KS.</t>
  </si>
  <si>
    <t>Proračun občin, EU sredstva</t>
  </si>
  <si>
    <t>U.12</t>
  </si>
  <si>
    <t>Maribor P + R</t>
  </si>
  <si>
    <t>Maribor je drugo največje slovensko mesto s precejšnjim številom dnevnih selitev, ki jih lahko izboljšamo z ustrezno postavitvijo sistema P + R. Parkirišča so neposredno povezana z zmogljivostmi javnega prevoza, kar omogoča uporabniku neposreden in okoljsko ustrezen dostop do središča mesta. Uporabnik se izogne stresni vožnji skozi natrpane mestne ulice, mesto pa je tako manj obremenjeno z osebnimi avtomobili in posledicami, ki jih prinaša promet osebnih vozil – od prenatrpanosti ulic in parkirišč do onesnaženosti in splošnega razvrednotenja okolja v mestnih središčih. V Mariboru se predvideva postavitev 6 mest P + R. Pri umeščanju v prostor in projektiranju je treba upoštevati ukrep U.40.</t>
  </si>
  <si>
    <t>U.12.1</t>
  </si>
  <si>
    <t>P+R za mariborsko območje z gravitacisjkim zaledjem</t>
  </si>
  <si>
    <t>MO Maribor in EU sredstva ob uspešni kanditaturi</t>
  </si>
  <si>
    <t>U.13</t>
  </si>
  <si>
    <t>Slovenija P + R</t>
  </si>
  <si>
    <t>Slovenija je zelo posebna glede poselitve. Ima namreč okrog 6000 naselij, kar je veliko glede na njeno površino (20.273 km2) in število prebivalcev (približno 2 milijona). Zato se uporaba sistema P + R (»parkiraj in se pelji«, angl. park and ride) kaže kot primerna za spodbujanje uporabe javnega potniškega prometa. Gre za kombinacijo parkirnih mest in postajališč javnega prevoza, kar omogoča, da se uporabnik do pomembnejših točk na obrobju mesta oziroma glavnih mestnih vpadnic pripelje z osebnim ali drugim vozilom, tam pa vstopi v sredstva javnega prevoza ali si sposodi kolo. Mogoče točke za zgraditev sistema P + R je pokazal prometni model, vendar bo za natančnejše načrtovanje njihovih lokacij treba izvesti podrobnejšo študijo. Okvirno se načrtuje, da naj bi imeli na ravni Slovenije 72 mest P + R. Pri umeščanju v prostor in projektiranju je treba upoštevati ukrep U.40.</t>
  </si>
  <si>
    <t>U.13.1</t>
  </si>
  <si>
    <t>P+R na postajah in postajališčih javnega potniškega prometa</t>
  </si>
  <si>
    <t>MzI</t>
  </si>
  <si>
    <t>R32, R34, R40</t>
  </si>
  <si>
    <t>Enoten sistem upravljanja obstoječih parkirišč po principu P+R, načini urejanja sistemov P+R, plačila, primernosti zemljišč, ki so na razpolago za sistem P+R s predlogi ukrepov, pri čemer je treba: v okviru intermodalnih točk določiti tudi sistem P+R na ravni države, kategorizirati intermodalne točke in sistema P+R (npr. glede na količino prestopov, ponudbe parkirnih mest, programske ureditve (npr. širša trgovska in druga ponudba, manjša trgovska in druga ponudba, brez dodatne ponudbe)), preučiti mikrolokacijske možnosti umestitve sistema P+R in dostopov, zasnovati enostavne in udobne prestope.</t>
  </si>
  <si>
    <t>U.13.2</t>
  </si>
  <si>
    <t>P+R v ostalih mestnih občinah</t>
  </si>
  <si>
    <t>Ro.34, Ro.37</t>
  </si>
  <si>
    <t>U.13.3</t>
  </si>
  <si>
    <t>P+R ob avtocestah</t>
  </si>
  <si>
    <t>Študija možnosti hitriih avtobusnih linij z možnostjo postajališč in P+R vozlišč ob avtocestah, vključno z analizo zakonodaje. Analiza zakonodaje, prometni model, regijski načrti, izvedba se zagotavlja pod ukrepom U.13.1</t>
  </si>
  <si>
    <t>U.13.4</t>
  </si>
  <si>
    <t>Ro.34, Ro.37, R.38, R.40. R.44</t>
  </si>
  <si>
    <t>U.14</t>
  </si>
  <si>
    <t>Razvoj postaj</t>
  </si>
  <si>
    <t xml:space="preserve">  Z ustrezno analizo obstoječega stanja ter pričakovanega razvoja prometnega sistema in družbeno-gospodarskih okoliščin na mestnih in regionalnih območjih – z vidika trajnostne mobilnosti/integriranih javnih prometnih načrtov – bo mogoče prepoznati potrebo po obnovi/nadgradnji obstoječih postaj ali gradnji novih, kjer bo to upravičeno zaradi stopnje mobilnosti. Po drugi strani pa bi to lahko pomenilo tudi ukinjanje ali funkcionalno degradiranje nekaterih obstoječih postaj, kjer pričakovane stopnje mobilnosti postanejo neustrezne. Razvoj postaj bo osredotočen predvsem na izboljšanje dostopnosti za potnike, zlasti za osebe z omejeno mobilnostjo, s čimer bo zagotovljena varnost potnikov, uvedeni pa bodo tudi informacijski sistemi in sistemi za javno obveščanje. Posebno pozornost je treba nameniti ureditvi danes neustrezne potniške postaje Ljubljana. Pri umeščanju v prostor in projektiranju je treba upoštevati ukrep U.40.</t>
  </si>
  <si>
    <t>Celostna študija razvoja postaj in vpadnic v ljubljansko železniško vozlišče</t>
  </si>
  <si>
    <t xml:space="preserve">U.1, U.2, U.3, U.4, R.4, R.22, R.23.17 </t>
  </si>
  <si>
    <t>Študija reševanja urbanega prometa ljubljanskega vozlišča</t>
  </si>
  <si>
    <t>U.14.2</t>
  </si>
  <si>
    <t>Preureditev glavne postaje Ljubljana</t>
  </si>
  <si>
    <t>Nadgradnja obstoječih postajnih tirov na južni strani postaje, nadgradnja postajnih tirov in tirnih zvez na severnem delu poteka postaje, nadgradnja tirov 50 in 51, odstranitev čistilne jame in pralnice vagonov, gradnja dodatnih peronov, povečanje razpoložljivosti daljših peroniziranih tirov</t>
  </si>
  <si>
    <t>po letu 2022</t>
  </si>
  <si>
    <t>U.14.3</t>
  </si>
  <si>
    <t>Nadgradnja SVTK naprav na vozlišču Ljuibljana</t>
  </si>
  <si>
    <t>po letu 2020</t>
  </si>
  <si>
    <t>U.14.4</t>
  </si>
  <si>
    <t>gradnja tivolskega loka</t>
  </si>
  <si>
    <t>DPN v teku.</t>
  </si>
  <si>
    <t>U.14.5</t>
  </si>
  <si>
    <t>Nadgradnja odseka Ljubljana-Litija</t>
  </si>
  <si>
    <t>nadgradnja SV naprav, ureditev dodatnih, trapeznih tirnih zvez, nadgradnja oz. ureditev postaj Litija, Laze, Kresnice in postajališča Jevnica</t>
  </si>
  <si>
    <t>U.14.6</t>
  </si>
  <si>
    <t>Nadgradnja odseka Ljubljana-Logatec</t>
  </si>
  <si>
    <t>zgraditi dodatne trapezne tirne zveze (postaja Brezovica, Preserje, Verd in Logatec), nadgradnja postaj Brezovica, Borovnica, Verd in Logatec, uvesti APB ali ERTMS ravni 2, nadgraditi in dograditi elektronapajalne postaje, zagotoviti ustrezno dolžino postajnih tirov.</t>
  </si>
  <si>
    <t>U.15</t>
  </si>
  <si>
    <t>Ločitev vrst prometa – dajanje prednosti javnemu prevozu, odprava zastojev</t>
  </si>
  <si>
    <t>Mestni javni prevoz (avtobusi in morebiti lahka železnica) mora soobstajati z drugimi vrstami prometa, saj je prostor v mestih vedno omejen. Hkrati bo namenjeno več pozornosti javnemu prevozu in vrnitvi dela urbanega prostora v uporabo prebivalcem. V tem smislu in zaradi povečanja učinkovitosti javnega prevoza se v večjih mestih stopnja ločitve osebnega in javnega prometa poveča z zgraditvijo voznih pasov, namenjenih samo javnemu prometu (avtobusi in morebitna lahka železnica) ter izvajanju ukrepov za dajanje prednosti javnemu prevozu s sredstvi upravljanja prometa, kot so semaforji. Poleg tega bodo odstranjene ugotovljene ovire, ki onemogočajo učinkovit pretok javnega prometa, povzročajo zamude in lahko ogrozijo varnost v cestnem prometu (npr. cestni prehodi čez železniško progo). Pri umeščanju v prostor in projektiranju je treba upoštevati ukrep U.40.</t>
  </si>
  <si>
    <t>U.15.1.</t>
  </si>
  <si>
    <t>Vožnja vozil na električni pogon po rumenem pasu</t>
  </si>
  <si>
    <t>MZI+LS</t>
  </si>
  <si>
    <t>občine s spremembo odloka in postavitvijo dodatne prometne signalizacije omogočijo vožnjo vozil na električni pogon po rumenem pasu</t>
  </si>
  <si>
    <t>Občinski proračuni</t>
  </si>
  <si>
    <t>U.15.2.</t>
  </si>
  <si>
    <t>Uvedba registrskih tablic za vozila na električni pogon</t>
  </si>
  <si>
    <t>sprememba Pravilnika o registraciji motornih in prikllopnih vozih, nadgradnja MRVL, pogoba z izvajalcem za izdelavo posebnih registrskih tablic</t>
  </si>
  <si>
    <t>U.16</t>
  </si>
  <si>
    <t xml:space="preserve">Povečanje intermodalnosti </t>
  </si>
  <si>
    <t>Eden ključnih vidikov pri vzpostavljanju dobrega sistema javnega potniškega prometa je uspešnost povezanosti transportnih sistemov, ki spodbujajo prehod z zasebnega na javni prevoz in med različnimi oblikami javnega prevoza (npr. med prometnimi sredstvi: avto, kolo, vlak, avtobus, kombinirano vozilo, taksi, žičnica, plovila). Tako bo skupaj z razvojem ustreznih intermodalnih terminalov razvoj infrastrukture, kot so P + R (parkiraj in se pelji), kiss &amp; ride (kombinacija dostave potnikov z osebnimi vozili in javnega prevoza), bike &amp; ride (kolesari in se pelji) itd., vozačem zagotovil dodatno možnost dostopa do mesta, ki se bo izogibala zastojem na osrednjih mestnih območjih in spodbujala uporabo javnega prevoza. Lokacija te infrastrukture bo podrobno analizirana za vsak primer posebej, pri čemer bo upoštevana funkcionalnost, na primer: P + R je običajno na obrobju mesta, poleg postaj javnega prevoza. Pri umeščanju v prostor in projektiranju je treba upoštevati ukrep U.40.</t>
  </si>
  <si>
    <t>U.16.1</t>
  </si>
  <si>
    <t>Intermodalnost prestopnih točk</t>
  </si>
  <si>
    <t>U.11, U.12, U.13, U.14, R.40, Ro.34, U.13.2</t>
  </si>
  <si>
    <t>V okviru ukrepov U.13, U.14 se pripravi tudi analiza drugih oblik prestopnih točk s kateri se poveča učinkovitost sistema in atraktivnost ponudbe javnega prevoza potnikov. Potrebno je kategorizirati intermodalne točke (količina, velikost, prometne in neprometna oprema) , Navezava na ukrep U13.2</t>
  </si>
  <si>
    <t>U.16.2</t>
  </si>
  <si>
    <t>Ureditev carpooling parkirišč</t>
  </si>
  <si>
    <t>Ureditev (odkup, nasutje, …) obstoječih Carpooling (sopotništvo) parkirišč.     Navezava na ukrep U13.2</t>
  </si>
  <si>
    <t>2018 - 2022</t>
  </si>
  <si>
    <t>0,5 letno</t>
  </si>
  <si>
    <t>U.16.3</t>
  </si>
  <si>
    <t>Ureditev postajališč JPP</t>
  </si>
  <si>
    <t>Gradnja in ureditev postajališč JPP</t>
  </si>
  <si>
    <t>EU sredstva + proračun RS + občine</t>
  </si>
  <si>
    <t>U.17</t>
  </si>
  <si>
    <t>Kolesarsko omrežje</t>
  </si>
  <si>
    <t>Treba je narediti načrt ureditve in kategorizacije državnih in primestnih kolesarskih poti ter spremljajoče opreme. Pri tem bo prednostna naloga: povezava že zgrajenih kolesarskih odsekov v večje logično zaključene celote, zagotavljanje višjega standarda oz. ravni prometnih danosti za kolesarje, dodatno zmanjšanje števila prometnih nesreč, v katerih so soudeleženi kolesarji (v tujini velja načelo vizije »nič«), ter zgraditev lokalnih kolesarskih povezav, ki se povezujejo z državnim kolesarskim omrežjem in zagotavljajo kolesarjem večjo mobilnost. Predvidena končna dolgoročna načrtovana doba izvedbe celotnega omrežja je 25 let. Gradnja bo potekala po fazah. Vlaganje v vzpostavitev državnega kolesarskega omrežja mora biti uravnoteženo glede na predvidene posamezne kratkoročne, srednjeročne in dolgoročne načrtovane etape. Potrebno je preudarno načrtovanje ukrepov glede na ﬁnančne in prostorske možnosti ter razpoložljivo cestno infrastrukturo. Smiselno je izkoristiti čim več primernih obstoječih cest z nizkim povprečnim letnim dnevnim prometom, ki jih je treba ustrezno preurediti ali opremiti s prometno signalizacijo za varen potek in vodenje kolesarskega prometa po njih. Zgraditev novih kolesarskih poti je predvidena le tam, kjer to zahteva standard kolesarske poti. Kolesarske steze in pasovi so predvideni predvsem v naseljih in tam, kjer je zaradi prometne varnosti to nujno potrebno. Pri umeščanju v prostor in projektiranju je treba upoštevati ukrep U.40.</t>
  </si>
  <si>
    <t>Vzpostavitev državnega kolesarskega omrežja</t>
  </si>
  <si>
    <t>U.16.1, U.13.1</t>
  </si>
  <si>
    <t>Dnevne migracije in daljinske povezave: ureditev poti, nasutja, preplastitve, postavitev signalizacije, gradnja kritičnih odsekov, vzdrževanje</t>
  </si>
  <si>
    <t>U.17.2</t>
  </si>
  <si>
    <t>Kategorizacija kolesarskega omrežja</t>
  </si>
  <si>
    <t>DRSI/MZI</t>
  </si>
  <si>
    <t>Vzpostavitev sistema, kategorizacije in katastra kolesarskega omrežja</t>
  </si>
  <si>
    <t>U.17.3</t>
  </si>
  <si>
    <t>Vzpostavitev enotne platforme na državni ravni  za ureditev, signalizacijo in kategorizacijo državnih kolesarskih povezav ter spremljajoče opreme</t>
  </si>
  <si>
    <t>Spletna platforma za javni prikaz obstoječe kolesarske infrastrukture, pridobitev podatkov, povezave na bazo U17.2., uporabniku prijazen prikaz (zemljevidi, profili, fotografije, videi, ...)</t>
  </si>
  <si>
    <t>U.17.4</t>
  </si>
  <si>
    <t>Zagotavljanje pogojev za kolesarjenje v mestih</t>
  </si>
  <si>
    <t>Izdelava smernic in tehničnih specifikacij za načrtovanje, gradnja infrastrukture</t>
  </si>
  <si>
    <t>EU sredstva in Proračun RS, + proračuni občin</t>
  </si>
  <si>
    <t>2018, 2019 EU, kasneje 2 mio letno</t>
  </si>
  <si>
    <t>Delovanje/organizacija mestnega prometa</t>
  </si>
  <si>
    <t>U.31</t>
  </si>
  <si>
    <t>Uvedba enotne vozovnice</t>
  </si>
  <si>
    <t>Ena najoprijemljivejših koristi za uporabnike povezanih prevoznih sistemov je uvedba integriranih tarifnih sistemov. Stopnja povezovanja tarifnega sistema ter vrsta vozovnic in tehnologij, ki se bodo uporabljale (posamične karte in/ali elektronske vozovnice, pametne kartice ali brezkontaktno plačevanje itd.), bosta analizirani od primera do primera na podlagi pristojnosti ustreznega prometnega organa in ob upoštevanju vseh možnosti, kot je uporaba pametne kartice za plačilo P + R, parkiranje na ulici, cestnine itd.</t>
  </si>
  <si>
    <t>U.31.1</t>
  </si>
  <si>
    <t>Uvedba in obratovanje sistema enotne vozovnice v RS</t>
  </si>
  <si>
    <t xml:space="preserve">Uvedba  sistema enotne vozovnice in poravnav med prevozniki </t>
  </si>
  <si>
    <t>EU sredstva in Proračun RS</t>
  </si>
  <si>
    <t>U.31.2.</t>
  </si>
  <si>
    <t>Uvedba alternativnih sistemov plačevanja vozovnic (NFC in EMV tehnologija)</t>
  </si>
  <si>
    <t xml:space="preserve">MZI </t>
  </si>
  <si>
    <t>Uvedba tehnološko sodobnih in uporabniku prijaznih sistemov plačevanja vozovnice</t>
  </si>
  <si>
    <t>U.32</t>
  </si>
  <si>
    <t xml:space="preserve">Uvedba novih storitev javnega prevoza </t>
  </si>
  <si>
    <t>Eden glavnih ciljev strategije za razvoj prometa je povečati trajnostnost prometnega sistema in hkrati zagotoviti rešitve za javni prevoz, ki bodo dostopne večini prebivalstva. Ob upoštevanju, da na nekaterih delih slovenskega ozemlja ni dovolj povpraševanja za upravičenost uvedbe rednih javnoprevoznih prog (npr. podeželje ali območje razpršene poselitve), bo uvedba storitev javnega prevoza na zahtevo zagotovila možnost, da bodo te storitve na voljo tudi tam.</t>
  </si>
  <si>
    <t>U.32.1</t>
  </si>
  <si>
    <t>Prevozi na zahtevo</t>
  </si>
  <si>
    <t>MZI oziroma Upravljavec IJPP</t>
  </si>
  <si>
    <t>Na podeželju in na območjih razpršene poselitve, kjer javni linijski prevoz ni ekonomsko upravičen se zagotovi prevoze na klic do najbližjih prestopnih točk oziroma občinskih središč. Prevozi na klic se izvajajo po vnaprej določenih linijah in po predvidenih odhodih, ki se izvršijo le, če je izražena zahteva za prevoz.</t>
  </si>
  <si>
    <t>Proračun RS, občine</t>
  </si>
  <si>
    <t>U.32.2</t>
  </si>
  <si>
    <t>Prevozi na zahtevo za gibalno ovirane prebivalce</t>
  </si>
  <si>
    <t>MDDSZ</t>
  </si>
  <si>
    <t xml:space="preserve">Prevoze na zahtevo za gibalno ovirane prebivalce se organizira v skladu z dobrimi praksami nevladnih invalidskih organizacij, ki svojim članom že nudijo takšno storitev. Ponudba prevozov je razdrobljena po posameznih organizacijah in okoljih, kjer le-te delujejo. Uvedba enotnega sistema bi povečala mobilnost ljudi s posebnimi potrebami in zagotavljala možnost za njihovo enakopravnejše vključevanje v vse aktivnosti povezane z delom in prostim časom. </t>
  </si>
  <si>
    <t>EU sredstva in proračun RS</t>
  </si>
  <si>
    <t>Za izvedbo se pripravi prijava na ustrezne razpise EU</t>
  </si>
  <si>
    <t>U.32.3.</t>
  </si>
  <si>
    <t>Uporaba samovozečih vozil v linijskem prevozu in prevozu na zahtevo</t>
  </si>
  <si>
    <t>Priprava analize v ruralnem in urbanem okolju o možnosti vključitve samovozečih vozil v sistem JPP in izvedba demonstracijskega projekta kot podlaga za izvedbo pilotnih projektov</t>
  </si>
  <si>
    <t>U.33</t>
  </si>
  <si>
    <t>Prilagoditev voznih redov (usklajeno)</t>
  </si>
  <si>
    <t>Da bi povečali delež javnega prevoza v mestnem, primestnem in regionalnem prometu, je treba za izboljšavo povezljivosti, učinkovitosti in usklajenosti različnih načinov prevoza uskladiti vozne rede. V nadaljnjih študijah se bo ta možnost analizirala ob upoštevanju števila potnikov ter operativnih in infrastrukturnih zahtev.</t>
  </si>
  <si>
    <t>U.33.1</t>
  </si>
  <si>
    <t>Uvedba integriranih taktnih voznih redov</t>
  </si>
  <si>
    <t>MZI, oziroma Upravljavec IJPP</t>
  </si>
  <si>
    <t>U31.</t>
  </si>
  <si>
    <t>Projekt Uvedba IJPP v RS predvideva uskladitev voznih redov med posameznimi vrstami prevoza (železniški prevoz potnikov, javni linijski medkrajevni prevoz potnikov, mestni prevoz potnikov), ki bo zagotavljala, da se bodo vozni redi dopolnjevali in podpirali za boljšo ponudbo potnikom in spodbujali uporabo vrste prevozov, ki imajo na določeni relaciji ali smeri primerjalno prednost.</t>
  </si>
  <si>
    <t>sredstva za GJS javnega prevoza potnikov</t>
  </si>
  <si>
    <t>U.34</t>
  </si>
  <si>
    <t>Administrativne zmogljivosti in usposabljanje</t>
  </si>
  <si>
    <t>Uvedba povezanih prevoznih sistemov in novih tehnologij, skupaj s potrebo po povečanju finančne vzdržnosti in učinkovitosti prometnih sistemov, vodi k opredelitvi pomanjkanja administrativnih zmogljivosti in ustrezno usposobljenega osebja kot enega od ključnih vprašanj v tem sektorju in hkrati ene od prednostnih nalog kohezijske politike EU. V tem sektorju je uporaba dodatnih administrativnih zmogljivosti potrebna zlasti za ustanovitev novih služb, odgovornih za povezane prevozne sisteme ter pripravo in vodenje projektov. Uvajanje novih tehnologij pomeni, da bo treba usposabljati obstoječe in novo osebje, tako pa zagotoviti pravilno delovanje in vzdrževanje teh sistemov.
Zaradi tesne povezave med mestnim, primestnim in regionalnim prevozom z ničelnimi emisijami in uporabniki osebnih vozil bo usposabljanje potekalo v kombinaciji z izobraževalnimi programi o varni uporabi različnih prevoznih načinov.
Program usposabljanja in izobraževanja je med drugim treba razviti zato, da se: povečajo zmogljivosti in usposobljenost administrativnega osebja; osebje pri različnih prevoznikih usposobi za stroškovno učinkovito in varno vožnjo ter komuniciranje s potniki; študenti usposabljajo v zvezi z uporabo in varnostjo koles in javnega prevoza; javnost ozavešča o varni vožnji, učinkoviti in varni uporabi ter prednostih javnega prevoza, pri čemer je poudarek na ranljivih skupinah (npr. invalidih in starejših občanih).
Program bo temeljil na študijah primerov in primerih dobrih praks, tako pa zagotavljal zabavno in trajno izobraževanje.</t>
  </si>
  <si>
    <t>U.34.1</t>
  </si>
  <si>
    <t>Ustanovitev in delovanje upravljavca JPP na nacionalni ravni</t>
  </si>
  <si>
    <t>Ustanovitev upravljavca JPP se izvede tako,  da se zagotovi ustrezno načrtovanje, organiziranje, vodenje in nadzor sistema JPP z ustrezno organiziranostjo, usposobljenimi kadri in ustreznim nadzorom.</t>
  </si>
  <si>
    <t>Proračun, sredstva za GJS</t>
  </si>
  <si>
    <t>U.35</t>
  </si>
  <si>
    <t>Obnova voznega parka</t>
  </si>
  <si>
    <t>Razen nekaterih izjem je trenutni vozni park javnega prevoza star ter temelji na zastarelih in neučinkovitih tehnologijah. Da bi povečali konkurenčnost javnega prevoza v primerjavi z osebnimi avtomobili, je treba vozni park posodobiti in zagotoviti, da bo skladen z najvišjimi standardi kakovosti ter varnostnimi in okoljskimi standardi, poleg tega pa dostopen osebam z omejeno mobilnostjo. Obnova bo izvedena v sodelovanju s predvidenimi izboljšavami infrastrukture. Prvi korak k temu ukrepu sta celovita analiza trenutnih organizacijskih, operativnih in vzdrževalnih struktur ustreznih operaterjev ter analiza prihodnjih zahtev in operacijskega in vzdrževalnega načrta. Ko bodo ugotovljene dejanske potrebe, bodo na podlagi nadaljnjih študij opredeljene posebne tehnične zahteve glede voznega parka.</t>
  </si>
  <si>
    <t>U.35.1</t>
  </si>
  <si>
    <t>Država sprejme ukrepe s katerimi spodbuja (pomaga) prevoznike pri bolj učinkovitem črpanju sredstev EU za posodobitev voznega parka</t>
  </si>
  <si>
    <t>Ro.35, U.4.1</t>
  </si>
  <si>
    <t>U.35.2</t>
  </si>
  <si>
    <t>Posodobitev voznega parka</t>
  </si>
  <si>
    <t>MZI + podnebni sklad</t>
  </si>
  <si>
    <t>U31</t>
  </si>
  <si>
    <t>sredstva subvencij in kompenzacij za GJS</t>
  </si>
  <si>
    <t>U.35.3.</t>
  </si>
  <si>
    <t>Spodbujanje nakupa vozil na električni pogon, vodik in druga alternativna goriva</t>
  </si>
  <si>
    <t>Subvencije za nakup vozil na električni pogon in priključnih hibridov, vodik in druga alternativna goriva</t>
  </si>
  <si>
    <t>U.36</t>
  </si>
  <si>
    <t>Informacijska platforma</t>
  </si>
  <si>
    <t>Ozaveščanje javnosti o administrativnem prizadevanju in prednostih javnega prevoza je pomembno za uspešno izvedbo preostalih ukrepov. Za ozaveščanje o sprejetih ukrepih bodo organizirane promocijske kampanje. Te bodo vključevale tradicionalne javne medije, oglase, javne delavnice in vzpostavitev posebnih informacijskih platform, ki bodo delovale tudi kot javni forumi.</t>
  </si>
  <si>
    <t>U.36.1</t>
  </si>
  <si>
    <t>Vzpostavitev informacijske platforme v okviru NCUP za uporabnike javnega prevoza</t>
  </si>
  <si>
    <t>Informiranje, promoviranje in ozaveščanje javnosti preko portala ali javnega foruma , ki bo deloval v okviru NCUP, o novostih in prednosti uporabe določenega javnega prevoza zaradi uporabe integrirane  vozovnice, prilagojenih voznih redov, uporabe P+R, informacije o stanju</t>
  </si>
  <si>
    <t>U.36.2</t>
  </si>
  <si>
    <t>Portal IJPP</t>
  </si>
  <si>
    <t>MZI, Upravljavec IJPP</t>
  </si>
  <si>
    <t>U31, Ro.3, Ro.12.1, Ro.12.2</t>
  </si>
  <si>
    <t>Postavitev informacijskega portala za potnike na katerem bodo vse informacije o voznih redih, prednostih JPP in bo tudi kot portal za mnenja o JPP</t>
  </si>
  <si>
    <t>proračun RS, sredstva subvencij in kompenzacij za GJS</t>
  </si>
  <si>
    <t>U.36.3.</t>
  </si>
  <si>
    <t>Vzpostavitev registra polnilnih postaj za alternativna goriva</t>
  </si>
  <si>
    <t>Vspostavitev registra polnilnih postaj na alternativna goriva v EZ 1</t>
  </si>
  <si>
    <t>U.37</t>
  </si>
  <si>
    <t>Podpora nepridobitnim skupinam na prevoznem področju</t>
  </si>
  <si>
    <t>Nepridobitne skupine, ki spodbujajo uporabo alternativ osebnim avtomobilom, so se pokazale za zelo uspešne v številnih mestih po vsej Evropi. Med drugim obstajajo skupine, ki spodbujajo vsakodnevno uporabo koles, skupine, ki se zavzemajo za pravice potnikov, vzdrževanje površin za pešce ali celo za nadzor prometa. Te skupine (sosedska združenja ali skupine s skupnim interesom, nevladne organizacije itd.) lahko lokalnim upravam in organom za promet pomagajo pri njihovih nalogah in uveljavitvi uporabe javnega prevoza. Zato bo treba spodbujati in upoštevati sodelovanje takih združenj, lokalnih skupin in nevladnih organizacij pri odločitvah o načrtovanju prometa.</t>
  </si>
  <si>
    <t>U.37.1</t>
  </si>
  <si>
    <t>Spodbuda nepridobitnih skupin za promocijo in zagovorništvo na področju trajnostne mobilnosti</t>
  </si>
  <si>
    <t>MZI / Eko sklad</t>
  </si>
  <si>
    <t>Sistemska podpora nevladnemu sektorju na področju hoje, kolesarjenja, JPP in alternativnih oblik prevoza</t>
  </si>
  <si>
    <t>U.38</t>
  </si>
  <si>
    <t>Upravljanje prometa in logistike ter informacije o njiju</t>
  </si>
  <si>
    <t>Nove tehnologije med drugim omogočajo zbiranje podatkov ter spremljanje razmer v prometu in uporabe javnega prevoza v stvarnem času. Da bi izkoristili te tehnologije, bodo ustanovljeni centri za upravljanje javnega prometa na enem mestu, ki bodo opremljeni z najnovejšimi rešitvami informacijske tehnologije. Nova vozila javnega prevoza bodo ustrezno opremljena, za načrtovanje poti se bodo uporabljale IT-platforme, prometna signalizacija pa bo tako posodobljena, da bo vključena v centralizirani sistem upravljanja (npr. »pametni semaforji« ali ukrepi za dajanje prednosti javnemu prevozu). S tem se bo izboljšala kakovost pri načrtovanju in spremljanju javnega prevoza, uporabniških informacijah za potnike, nadzoru prometa ter zbiranju podatkov o prometnih zastojih in prihodih vozil javnega prevoza v stvarnem času.</t>
  </si>
  <si>
    <t>U.38.1</t>
  </si>
  <si>
    <t xml:space="preserve">Zbiranje in obdelava podatkov v podatkovnem modelu v okviru NCUP </t>
  </si>
  <si>
    <t>U.38.2</t>
  </si>
  <si>
    <t>Spremljanje javnega prevoza v realnem času v okviru NCUP</t>
  </si>
  <si>
    <t>Spremljanje voznih redov, prihodov, zamud javnega prevoza v realnem času in prikaz na portalu oz. aplikacijah.</t>
  </si>
  <si>
    <t>U.39</t>
  </si>
  <si>
    <t>Upravljanje trajnostne mobilnosti</t>
  </si>
  <si>
    <t>V zvezi z obveznostmi za načrtovanje prometa bodo morale funkcionalne regije in/ali mesta razviti ustrezne načrte za trajnostno mobilnost v mestih (ti načrti lahko pokrivajo območje enega mesta ali več združenih mest (funkcionalne regije)). S temi načrti bo mogoče analizirati trenutno stanje prometnih sistemov ne le z infrastrukturnega, ampak tudi z operativnega in organizacijskega vidika, na podlagi ugotovitev analiz pa bodo opredeljene prihodnje potrebe. Obstoj načrtov mobilnosti je prvi pogoj za vlaganje v sisteme javnega prometa. Te načrte je treba redno pregledovati in posodabljati; biti morajo v skladu z dokumenti na visoki ravni načrtovanja, kot je Strategija razvoja prometa.</t>
  </si>
  <si>
    <t>U.39.1</t>
  </si>
  <si>
    <t>Celostne prometne strategije</t>
  </si>
  <si>
    <t>MzI + občine</t>
  </si>
  <si>
    <t>Namen JR je s pomočjo izdelanih Celostnih prometnih strategij CPS) vzpostaviti trajnostno načrtovanje prometa v slovenskih občinah. Izdelana CPS  je pogoj, da bodo občine kandidirale na JR za za dodelitev nepovratnih sredstev za spodaj zapisane ukrepe.</t>
  </si>
  <si>
    <t>sredstva občin in EU sredstva Kohezijski sklad</t>
  </si>
  <si>
    <t>U.39.2</t>
  </si>
  <si>
    <t>Infrastuktura za pešce</t>
  </si>
  <si>
    <t>U.11, U.12, U.13, U.14, U.16, U.17</t>
  </si>
  <si>
    <t>pločniki, pešpoti, cone za pešce, prehodi, nadhodi, ureditev varnih dostopov do postaj in postajališč JPP</t>
  </si>
  <si>
    <t>U.39.3</t>
  </si>
  <si>
    <t>Spodbujanje hoje</t>
  </si>
  <si>
    <t>U.39.1, U.39.2.</t>
  </si>
  <si>
    <t>Izdelava državne strategije za spodbujanja hoje. Normativi in standardi povšine za pešce.</t>
  </si>
  <si>
    <t>proračun RS</t>
  </si>
  <si>
    <t>U.39.4</t>
  </si>
  <si>
    <t>Ukrepi trajnostne parkirne politike</t>
  </si>
  <si>
    <t>U.11, U.12, U.13</t>
  </si>
  <si>
    <t xml:space="preserve"> z omejevanjem parkiranja v mestnih središčih, finančno politiko dražjega parkiranja v centrih in cenejšega parkiranja na obrobju mest ter sistemom P + R upravljamo količino prometa v mestih</t>
  </si>
  <si>
    <t>U.39.5</t>
  </si>
  <si>
    <t>izdelava mobilnostnih načrtov</t>
  </si>
  <si>
    <t>MzI + MOP + občine</t>
  </si>
  <si>
    <t>različne institucije si glede na specifiko prostora v katerem se nahajajo, potovalnih navad zaposlenih in možnostih trajnostnega prihoda na delo in šolo, izdelajo lasten mobilnostni načrt ter med zaposlenimi spodbujajo spreminjanje potovalnih navad</t>
  </si>
  <si>
    <t>U.39.6</t>
  </si>
  <si>
    <t>Zelena mestna logistika, omejevanje prometa v mestnih jedrih za osebni promet in ukrepi na področju kakovosti zraka</t>
  </si>
  <si>
    <t>MZI + MOP + občine</t>
  </si>
  <si>
    <t>U.11, U.12, U.13, U.15, U.16, U.40.1</t>
  </si>
  <si>
    <r>
      <t xml:space="preserve">Zelena mestna logistika: mesta bodo določila politiko na področju dostave blaga, ki bo določal skladnost dostavnih vozil z okoljskimi standardi, časovna okna dostave ter bo spodbujal alternativne rešitve glede na specifiko prostora v mestnih središčih. Subvencije za nakup okolju prijaznih dostavnih vozil. Omejevanje prometa v mestnih jedrih za osebni promet: mesto določi omejitev vstopa osebnih vozil v širša oziroma ožje prometne središče na osnovi različnih kriterijev, kot so npr. emisijski standardi vozil (okoljske cone) ali zapore določenih območij. </t>
    </r>
    <r>
      <rPr>
        <b/>
        <sz val="8"/>
        <rFont val="Arial"/>
        <family val="2"/>
        <charset val="238"/>
      </rPr>
      <t>V izbranih mestih bodo lahko ukrepi podprti preko mehanizma celostnih teritorialnih naložb .</t>
    </r>
  </si>
  <si>
    <t>sredstva občin in EU sredstva sklada ESRR</t>
  </si>
  <si>
    <t>U.39.11</t>
  </si>
  <si>
    <t>Ukrepi spodbujanja kolesarjenja</t>
  </si>
  <si>
    <t>U.17. U39.6; U39.3</t>
  </si>
  <si>
    <t>Subvencije za nakup koles na električni pogon, tovornih koles in spodbude za prihod s kolesom na delo</t>
  </si>
  <si>
    <t>Proračun RS in sredstva občin</t>
  </si>
  <si>
    <t>U.39.7</t>
  </si>
  <si>
    <t>Izobraževalno ozaveščevalne dejavnosti</t>
  </si>
  <si>
    <t>Izobraževalno ozaveščevalne dejavnosti o trajnostni mobilnosti bodo usmerjene na različne ciljne skupine, od vrtcev, osnovnih šol, srednjih šol, študentske populacije do odraslih voznikov avtomobilov in različne strokovne javnosti</t>
  </si>
  <si>
    <t>2016-2019</t>
  </si>
  <si>
    <t>sredstva občin in EU sredstva Kohezijski sklad, delno tudi proračunska sredstva</t>
  </si>
  <si>
    <t>U.39.8</t>
  </si>
  <si>
    <t>uporaba sodobnih tehnologij za učinkovito upravljanje mobilnosti</t>
  </si>
  <si>
    <t>U.40.1</t>
  </si>
  <si>
    <t>na voljo so številni mehanizmi kot npr. spremljanje vozil v realnem času s prikazovalniki na postajališčih JPP, informacijski portali za potnike z možnostjo uporabe mobilnih telefonov, ipd</t>
  </si>
  <si>
    <t>U.39.9.</t>
  </si>
  <si>
    <t>Vzpostavitev in delovanje sistema kazalnikov trajnostne mobilnosti</t>
  </si>
  <si>
    <t>za učinkovito izvajanje ukrepov trajnostne mobilnosti je treba vzpostaviti sistem spremljanja stanja (postavitev metodologije in izvajanje anket o strukturi prometnih načinov) usklajeno s SURS in EUROSTAT</t>
  </si>
  <si>
    <t>2017 - 2023</t>
  </si>
  <si>
    <t>sredstva Proračuna RS</t>
  </si>
  <si>
    <t>U.39.10.</t>
  </si>
  <si>
    <t xml:space="preserve">Promocija trajnostne mobilnosti </t>
  </si>
  <si>
    <t>Organizacija ETM, MZI je nacionalni koordinator ETM in v skladu z usmeritvami EK zagotavljanja delovanje spletne strani ETM, podporo občinam v obliki strokovne podpore, dogodkov in gradiv. Organizacija nacionalne konference TM.</t>
  </si>
  <si>
    <t>U.40</t>
  </si>
  <si>
    <t>Ukrepi za preprečitev, omilitev in čim popolnejšo odpravo posledic bistvenih vplivov plana na okolje,  naravo, zdravje ljudi in kulturno dediščino (omilitveni ukrepi)</t>
  </si>
  <si>
    <t>Vodenje prometa v okviru NCUP</t>
  </si>
  <si>
    <t>vodenje prometa s pomočjo dinamičnega simulacijskega modela s čimer bi bolj tekoče odvijanje prometa vplivalo na zmanjšanje emisij</t>
  </si>
  <si>
    <t>U.40.2</t>
  </si>
  <si>
    <t>S prometnim modelom v okviru NCUP določitev učinka posameznih ukrepov na zniževanje onesnaževanja</t>
  </si>
  <si>
    <t>Vrednotenje posameznih ukrepov s prometnim modelom</t>
  </si>
  <si>
    <t>U.41</t>
  </si>
  <si>
    <t>V skladu z 41. členom Uredbe (EU) št. 1315/2013 v smislu prilagajanja podnebnim spremembam: zagotoviti izdelavo analize občutljivosti prometne infrastrukture za podnebne spremembe in na podlagi teh ugotovitev izvesti ukrepe in prilagoditve, ki ustrezno izboljšajo odpornost infrastrukture zoper podnebne spremembe. Treba je razviti smernice, metodologije in postopke za zbiranje informacij o ekstremnih vremenskih pojavih ter za načrtovanje in izvajanje ukrepov zmanjšanja občutljivosti prometne infrastrukture za te pojave.</t>
  </si>
  <si>
    <t>U.41.1</t>
  </si>
  <si>
    <t>Izdelava smernic za zmanjšanje občutljivosti prometnega sistema na ekstremne vremenske pojave</t>
  </si>
  <si>
    <t>priporočila iz smernic se upoštevajo pri načrtovanju konkretnih projektov</t>
  </si>
  <si>
    <t>Skupaj viri Občine</t>
  </si>
  <si>
    <t>Razlika med viri Resolucija/Nacionalni program</t>
  </si>
  <si>
    <t>Razlika viri RS</t>
  </si>
  <si>
    <t>Razlika viri Občine</t>
  </si>
  <si>
    <t>Opis projekta</t>
  </si>
  <si>
    <t>učinek</t>
  </si>
  <si>
    <t>Elementi vodnega omrežja</t>
  </si>
  <si>
    <t>M.1</t>
  </si>
  <si>
    <t>Koprsko pristanišče - podaljšanje pomolov</t>
  </si>
  <si>
    <t>Cilj koprskega pristanišča je doseči rast prometa nad 23,5 mio ton do leta 2020. Leta 2030 se pričakuje več kot 30 mio ton pretovora. Če želimo doseči te cilje, je treba (med drugim) podaljšati pomol I in pomol II. Oba ukrepa sta opredeljena tudi v sprejetem državnem prostorskem načrtu. Pri umeščanju v prostor in projektiranju je treba upoštevati ukrep M.35.</t>
  </si>
  <si>
    <t>M.1.1</t>
  </si>
  <si>
    <t>Podaljšanje pomola I - južni del</t>
  </si>
  <si>
    <t>Luka Koper d.d.</t>
  </si>
  <si>
    <t>izgradnja obale in pomola I opredeljen v DPN</t>
  </si>
  <si>
    <t>Luka Koper d.d. / CEF</t>
  </si>
  <si>
    <t>M.1.2</t>
  </si>
  <si>
    <t>Podaljšanje pomola I - severni del</t>
  </si>
  <si>
    <t>M.1.3</t>
  </si>
  <si>
    <t>Podaljšanje pomola II</t>
  </si>
  <si>
    <t>izgradnja obale in pomola II opredeljen v DPN</t>
  </si>
  <si>
    <t>do 2030, po 2030</t>
  </si>
  <si>
    <t>M.2</t>
  </si>
  <si>
    <t xml:space="preserve">Koprsko pristanišče - podaljšanje pomolov </t>
  </si>
  <si>
    <t>Gradnja pomola 3 kot pogoj za rast pretovora v koprskem pristanišču se predvideva po letu 2030. Tudi ta ukrep je opredeljen v državnem prostorskem načrtu. Pri umeščanju v prostor in projektiranju je treba upoštevati ukrep M.35.</t>
  </si>
  <si>
    <t>M.2.1</t>
  </si>
  <si>
    <t>Ureditev priveznih mest ob začetku pomola III</t>
  </si>
  <si>
    <t>izgradnja priveznih mest in obale s poglabljanjem</t>
  </si>
  <si>
    <t xml:space="preserve">do 2030 </t>
  </si>
  <si>
    <t>M.2.2</t>
  </si>
  <si>
    <t>Izgradnja pomola III</t>
  </si>
  <si>
    <t xml:space="preserve">izgradnja pomola III </t>
  </si>
  <si>
    <t>M.3</t>
  </si>
  <si>
    <t>Koprsko pristanišče - preureditev pristaniške infrastrukture</t>
  </si>
  <si>
    <t>Skladno z ukrepi M.1, M.2 in M.4 je potrebna preureditev pristaniške infrastrukture, in sicer: širitev zalednih terminalov, deponij in skladišč, širitev oz. podaljšanje železniških tirnih zmogljivosti, nakladalnih postaj, rezervoarjev in parkirišč, izvedba ekološke sanacije za sipki tovor, dodatne cestne zmogljivosti, ureditev zunanje navezave in vhoda do pristanišča ter zunanjega kamionskega terminala itd. Pri umeščanju v prostor in projektiranju je treba upoštevati ukrep M.35</t>
  </si>
  <si>
    <t>M.3.1</t>
  </si>
  <si>
    <t>Nadgradnja in preureditev priveznih mest v bazenu I</t>
  </si>
  <si>
    <t>preureditev obale na južnem delu pomola I in vkop obale vzhodno v notranjost (s privezi in poglobitvijo)</t>
  </si>
  <si>
    <t>Luka Koper d.d. / CEF, NAPA4CORE + EIB</t>
  </si>
  <si>
    <t>M.3.2</t>
  </si>
  <si>
    <t>Nadgradnja in preureditev priveznih mest v bazenu II</t>
  </si>
  <si>
    <t>preureditev obale na južnem delu pomola II in v bazenu II (s privezi in poglobitvijo)</t>
  </si>
  <si>
    <t>M.3.3</t>
  </si>
  <si>
    <t>privezno mesto za tankerje na čelu pomola II</t>
  </si>
  <si>
    <t>Luka Koper d.d. / Instalacija d.o.o.</t>
  </si>
  <si>
    <t>M.3.4</t>
  </si>
  <si>
    <t>Nadgradnja in preureditev priveznih mest v bazenu III</t>
  </si>
  <si>
    <t>privezno mesto za Ro-Ro v bazenu III</t>
  </si>
  <si>
    <t>Luka Koper d.d. / CEF, CarEsmatic</t>
  </si>
  <si>
    <t>M.3.5</t>
  </si>
  <si>
    <t>Izboljšanje dostopnosti do pristanišča (last mile)</t>
  </si>
  <si>
    <t>novi vhodi v pristanišče in kamionski terminal (Sermin, Bertoki)</t>
  </si>
  <si>
    <t>Luka Koper d.d. / CEF, NAPA4CORE, blending EFSI</t>
  </si>
  <si>
    <t>M.3.6</t>
  </si>
  <si>
    <t>Izboljšanje notranjega prometa v pristanišču (tudi glede na nove vhode in priveze)</t>
  </si>
  <si>
    <t>nadgradnja cestno-železniškega notranjega omrežja na območju pristanišča</t>
  </si>
  <si>
    <t>Luka Koper d.d. / CEF, NAPA4CORE, CarEsmatic</t>
  </si>
  <si>
    <t>M.3.7</t>
  </si>
  <si>
    <t>Povečanje skladiščnih zmogljivosti</t>
  </si>
  <si>
    <t>zaprte skladiščne zmogljivosti (rezervoarji, nova skladišča)</t>
  </si>
  <si>
    <t>Luka Koper d.d. / CEF, blending EFSI</t>
  </si>
  <si>
    <t>M.3.8</t>
  </si>
  <si>
    <t>odprte skladiščne zmogljivosti (kontejnerji, avtomobili, les)</t>
  </si>
  <si>
    <t>M.3.9</t>
  </si>
  <si>
    <t>Širitev območja pristanišča</t>
  </si>
  <si>
    <t>pridobivanje novih površin - širitev območja pristanišča / kasete v zaledju</t>
  </si>
  <si>
    <t>M.3.10</t>
  </si>
  <si>
    <t>Luka Koper d.d., privatni vlagatelj</t>
  </si>
  <si>
    <t>v odvisnosti od dinamike gradnje ll tira, je izgradnja zalednega terminala lahko kratkoročna ali srednjeročna rešitev</t>
  </si>
  <si>
    <t>M.4</t>
  </si>
  <si>
    <t>Koprsko pristanišče (območje izven koncesije) - poglabljanje</t>
  </si>
  <si>
    <t>Ladje, predvsem kontejnerske, postajajo vse večje in imajo vse večji ugrez, zato je v pristaniščih potrebno nenehno poglabljanje vplovnih kanalov in bazenov. Tako je bila v koprskem pristanišču  leta 2015 izvedena poglobitev vplovnega kanala v bazen I in bazena I na globino –15 m. Pri umeščanju v prostor in projektiranju je treba upoštevati ukrep M.35.</t>
  </si>
  <si>
    <t>M.4.2</t>
  </si>
  <si>
    <t>Poglobitev vplovnih kanalov v koprsko pristanišče</t>
  </si>
  <si>
    <t>MzI, URSP</t>
  </si>
  <si>
    <t>ni definirano</t>
  </si>
  <si>
    <t>še ni izdelana</t>
  </si>
  <si>
    <t>MzI, Evropska sredstva (ES)</t>
  </si>
  <si>
    <t>M.5</t>
  </si>
  <si>
    <t>Koprsko pristanišče - potniški terminal</t>
  </si>
  <si>
    <t xml:space="preserve"> Ureditev infrastrukture in zgraditev potniškega terminala. Pri umeščanju v prostor in projektiranju je treba upoštevati ukrep M.35. Evropska sredstva.</t>
  </si>
  <si>
    <t>M.5.1</t>
  </si>
  <si>
    <t>Izgradnja objekta potniškega terminala</t>
  </si>
  <si>
    <t>Luka Koper d.d., ESSR</t>
  </si>
  <si>
    <t xml:space="preserve">M.6 </t>
  </si>
  <si>
    <t>Vzpostavitev celinske plovne poti v mednarodni kategoriji po reki Savi med Brežicami in Obrežjem</t>
  </si>
  <si>
    <t>Slovenija in Hrvaška lahko, s sodelovanjem v ustreznem čezmejnem evropskem projektu, zgradita usklajeno hidroenergetsko verigo in obenem vzpostavita mednarodno plovnost Save do Slovenije. V ta namen naj bi Slovenija dala pobudo za poseben celovit projekt, ki ga je pripravila že ob nastajanju Podonavske strategije kot čezmejni pilotni projekt Krško–Zagreb. Projekt Krško–Zagreb je celovit pristop k ureditvi Save za energetiko, plovbo, varstvo pred poplavami, namakanje in turizem ob spoštovanju trajnostnih načel varstva okolja in ohranjanja biotskih značilnosti, z vzpostavljanjem nadomestnih naravnih habitatov, kadar je to potrebno. Sredstva za izvedbo tega projekta bi obe državi lahko pridobivali iz skupnih kandidiranj na razpisih finančnih skladov evropske kohezije in regionalne politike. Pri umeščanju v prostor in projektiranju je treba upoštevati ukrep M.35.</t>
  </si>
  <si>
    <t>M. 6.1</t>
  </si>
  <si>
    <t>Dogovor s Hrvaško za prekategorizacijo Save v mednarodno plovno pot (4 plovna kategorija)</t>
  </si>
  <si>
    <t>Mednarodni sporazum</t>
  </si>
  <si>
    <t>MZI, MZZ</t>
  </si>
  <si>
    <t>M.6.2</t>
  </si>
  <si>
    <t xml:space="preserve">Vzpostavitev plovne poti ob izgradnji HE na Spodnji Savi in HE verige v RH </t>
  </si>
  <si>
    <t>MZI, HESS</t>
  </si>
  <si>
    <t>Izgradnja akumulacijskih bazenov primernih za plovbno pot, rezervacija prostora za splavnice ob HE pregradih.</t>
  </si>
  <si>
    <t>M.6.3</t>
  </si>
  <si>
    <t>Rečno pristanišče pri Obrežju</t>
  </si>
  <si>
    <t>MZI in JZP</t>
  </si>
  <si>
    <t>priprava projektne in investicijske dokumentacije, izgradnja pristanišča</t>
  </si>
  <si>
    <t>M.6.4</t>
  </si>
  <si>
    <t>Splavnice</t>
  </si>
  <si>
    <t>priprava projektne in investicijske dokumentacije, izgradnja splavnic</t>
  </si>
  <si>
    <t>Vodno omrežje</t>
  </si>
  <si>
    <t>Polnilne postaje za alternativna goriva</t>
  </si>
  <si>
    <t>Glede na predlog Direktive o vzpostavitvi infrastrukture za alternativna goriva je v jedrnih pristaniščih TEN-T (kamor spada tudi pristanišče Koper) je do leta 2025 treba zagotovili infrastrukturo za polnjenje ladij s pogonom na utekočinjen zemeljski plin in za njihovo napajanje z elektriko s kopnega.</t>
  </si>
  <si>
    <t>M.11.1</t>
  </si>
  <si>
    <t xml:space="preserve">Zagotovitev elektrike za napajanje ladij iz kopnega </t>
  </si>
  <si>
    <t>Ro.35.2, Ro.35.5, Ro.35.9, Ro.35.10</t>
  </si>
  <si>
    <t xml:space="preserve"> zagotovi SODO, ki je distributer(10-20 mW)</t>
  </si>
  <si>
    <t>M.11.2</t>
  </si>
  <si>
    <t>Zagotovitev ustrezne infrastrukture za vzpostavitev alternativnih goriv</t>
  </si>
  <si>
    <t>Ro.35.2, Ro.35.5, Ro.35.9</t>
  </si>
  <si>
    <t>Projekt GAINN4MOS - Vzpostavitev pilotne luške infrastrukture za polnjenje zemeljskega plina na ladjah in vlačilcih ter uporaba le-tega za luško mehanizacijo</t>
  </si>
  <si>
    <t>ni izdelana - študija</t>
  </si>
  <si>
    <t>Luka Koper d.d., CEF</t>
  </si>
  <si>
    <t>M.11.3</t>
  </si>
  <si>
    <t>Projekt POSEIDON MED - študija o možnosti uporabe UZP kot alternativnega goriva za koprsko pristanišče, Študija o možnosti dobave elektirčne energije za napajanje ladij z obale.</t>
  </si>
  <si>
    <t>projekt zaključen</t>
  </si>
  <si>
    <t>M.12</t>
  </si>
  <si>
    <t>Pomorske avtoceste in razvoj prometa po morju na kratkih razdaljah</t>
  </si>
  <si>
    <t>Krepitev sodelovanja z deležniki za vzpostavitev enotnega okna za organizacijo pomorskih avtocest in prevoza po morju na kratkih razdaljah. Sodelovanje v prizadevanju za vzpostavitev prostega pretoka blaga po morju (angl. blue belt).</t>
  </si>
  <si>
    <t>M.12.1</t>
  </si>
  <si>
    <t>Nacionalno enotno okno za pomorski promet</t>
  </si>
  <si>
    <t>URSP</t>
  </si>
  <si>
    <t>Implementacija Direktive EC/2010/65</t>
  </si>
  <si>
    <t>DIIP, IP</t>
  </si>
  <si>
    <t>učinke je težko finančno ovrednotiti, posredni učinki: večja varnost plovbe, poenostavitev postopkov, odprava administrativnih ovir za vse uporabnike tega sistema, - omogočanje stalne interakcije med različnimi državami in gospodarskimi operaterji</t>
  </si>
  <si>
    <t>M.13</t>
  </si>
  <si>
    <t>Izboljšanje varnosti prometnega sistema.</t>
  </si>
  <si>
    <t>Vzpostavitev centra VTS (sistem za spremljanje pomorskega prometa) z ustrezno tehnično opremo in organizacijo službe nadzora, nakup plovil, izvajanje hidrografske dejavnosti, vzdrževanje objektov za varnost plovbe</t>
  </si>
  <si>
    <t>M.13.1</t>
  </si>
  <si>
    <t>Nadgradnja VTS opreme</t>
  </si>
  <si>
    <t>MZI, URSP</t>
  </si>
  <si>
    <t>Nadgradnja obstoječe programske opreme za nadzor prometa na morju ter nakup VTS senzorjev, CCTV kamere in senzorja vidljivosti</t>
  </si>
  <si>
    <t>DIIP</t>
  </si>
  <si>
    <t>negativna</t>
  </si>
  <si>
    <t>učinke je težko finančno ovrednotiti, posredni učinki: zagotovitev ustrezne prometne varnosti na morju in s tem zmanjšati tveganje za nastanek nesreč in drugih nezgodnih situacij, ki vplivajo na izgube človeških življenj, onesnaženje okolja in ekonomsko škodo</t>
  </si>
  <si>
    <t>M. 13.2</t>
  </si>
  <si>
    <t>Center za nadzor pomorskega prometa</t>
  </si>
  <si>
    <t>Nadgradnja obstoječega informacijskega/programskega sistema za nadzor ladij in integracija s sistemi drugih organov, postavitev redundantnega VTS radarja, dograditev in integracija sistema meteoroloških postaj in senzorjev vidljivosti, dograditev in integracija sistema kamer za nadzor prometa</t>
  </si>
  <si>
    <t>do 2019</t>
  </si>
  <si>
    <t>M.13.3</t>
  </si>
  <si>
    <t>Celostni pomorski nadzor</t>
  </si>
  <si>
    <t>MKGP, MZI, URSP</t>
  </si>
  <si>
    <t xml:space="preserve">Ukrep v okviru OP ESPR - Izvajanja ukrepov šeste prednostne naloge Unije – pospeševanje izvajanja celostne pomorske politike v okviru Operativnega programa za izvajanje Evropskega sklada za pomorstvo in ribištvo v RS za obdobje 2014-2020 </t>
  </si>
  <si>
    <t>MKGP</t>
  </si>
  <si>
    <t>MzI, URSP finančno ne sodeluje pri projektu, samo vsebinsko, nosilec je MKGP</t>
  </si>
  <si>
    <t>M.13.4</t>
  </si>
  <si>
    <t>Novo plovilo je potrebno za učinkovito opravljanje nalog na morju.</t>
  </si>
  <si>
    <t>ni izračunljiva oz. negativna</t>
  </si>
  <si>
    <t>ni finančnih učinkov, posredni učinki: hitrejše in učinkovitejše reševanje na morju v primeru nesreč, učinkovitejše izvajanje reda v pristaniščih in na morju, izboljšanje nadzora morja in obale na področju varnosti plovbe in ekološkem področju,  izboljšanje nadzora nad pomorskimi plovnimi potmi in ribolovnimi območji</t>
  </si>
  <si>
    <t>M. 13.5</t>
  </si>
  <si>
    <t>Vzdrževanje objektov za varnost plovbe</t>
  </si>
  <si>
    <t>ni izdelana - gre za ukrep, ne projekt</t>
  </si>
  <si>
    <t>M. 13.6</t>
  </si>
  <si>
    <t>Hidrografija</t>
  </si>
  <si>
    <t>Hidrografske mertive slovenskega morja, vzdrževanje hidrografskih baz in kart ter distribucija le-teh uporabnikom, tehnična pomoč in svetovanje MzI na področju hidrografije in kartografije,  določitev državnega globinskega referenčnega sistema na morju, druge naloge na področju hidrografije in kartografije</t>
  </si>
  <si>
    <t>2016-2030</t>
  </si>
  <si>
    <t>Gre za stalne naloge na področju hidrografije in karografije, ki se bodo izvajale tudi po letu 2030</t>
  </si>
  <si>
    <t>Delovanje/organizacija vodnega prometa</t>
  </si>
  <si>
    <t>M.21</t>
  </si>
  <si>
    <t>V pristanišču se poleg samega pretovora opravlja tudi logistična dejavnost, kar je povezano s (pre)ureditvijo pristaniške infrastrukture, opisane v ukrepu M3. Poleg tega je za uspešen razvoj tega področja treba zagotoviti ustrezne končne povezave s pristaniščem (angl. last miles), in sicer cestne, železniške in pomorske.</t>
  </si>
  <si>
    <t>M.21.1</t>
  </si>
  <si>
    <t xml:space="preserve">U.31, U.33 </t>
  </si>
  <si>
    <t>M.21.2</t>
  </si>
  <si>
    <t>M.34</t>
  </si>
  <si>
    <t>Zagotovitev ustreznih organizacijskih danosti in administrativnih zmogljivosti za izvajanje nadzora, spremljanja in obveščanja v pomorskem prometu.</t>
  </si>
  <si>
    <t>M.34.1</t>
  </si>
  <si>
    <t xml:space="preserve">Nove zaposlitve VTS (skladno s potrebami) </t>
  </si>
  <si>
    <t>Zaposlitev novih operaterjev za delovanje VTS centra</t>
  </si>
  <si>
    <t>M.34.2</t>
  </si>
  <si>
    <t>Nove zaposlitve iz naslova nadzora nad koncesijsko pogodbo za koprsko pristanišče (skladno s potrebami)</t>
  </si>
  <si>
    <t>Zaposlitve v zvezi z izvajanjem določil koncesijske pogodbe</t>
  </si>
  <si>
    <t>M.34.3</t>
  </si>
  <si>
    <t>Novi poslovni prostori URSP</t>
  </si>
  <si>
    <t>Za rešitev prostorskih težav in zagotovitev pogojev za normalno delovanje URSP je predviden 
nakup nadomestnih, ustrezno velikih in ustrezno lociranih poslovnih prostorov.</t>
  </si>
  <si>
    <t>DIIP, PIZ, IP</t>
  </si>
  <si>
    <t>neg.</t>
  </si>
  <si>
    <t>ni finančnih učinkov, pozitivni učinki: izboljšanje kvalitete ravni storitev zaradi izboljšanja pogojev za uporabnike javnih storitev, izboljšanje delovnih pogojev za zaposlene, znižanje stroškov poslovanja, delovanje vseh služb Uprave Republike Slovenije za pomorstvo na enem mestu</t>
  </si>
  <si>
    <t>M. 34.4</t>
  </si>
  <si>
    <t>Nove zaposlitve v skladu s potrebami (pomorski inšpektorji, pristaniški kapetan)</t>
  </si>
  <si>
    <t>Novi zaposlitvi 2 inšpektorjev: pomorski-strojni inšpektor in inšpektor za nadzor delovnih in bivalnih standardov pomorščakov po MLC konvenciji. Pristaniški kapitan: vodenje sektorja Kapitanija</t>
  </si>
  <si>
    <t>M. 34.5.</t>
  </si>
  <si>
    <t xml:space="preserve">Nakup sohe in druge investicije v razvoj pomorskega šolstva </t>
  </si>
  <si>
    <t>sofinanciranje MZI, URSP</t>
  </si>
  <si>
    <t>Nakup opreme za izvajanje usposabljanja pomorščakov v tehnikah za osebno preživetje,za upravljanje rešilnih in reševalnih čolnov ter druge investicije v razvoj pomorskega šolstva.</t>
  </si>
  <si>
    <t>Investicija bo zadostila izpolnjevanju zahtev iz STCW konvencije - doseganje standardov usposabljanja, izdajanja spričeval in ladijskega stažiranja pomorščakov</t>
  </si>
  <si>
    <t>M.35</t>
  </si>
  <si>
    <t>Ukrepi za preprečitev, omilitev in čim popolnejšo odpravo posledic bistvenih vplivov plana (omilitveni ukrepi)</t>
  </si>
  <si>
    <t>Sprejeti je treba ukrepe za trajno zmanjšanje negativnih vplivov na kakovost morja, na kopalne vode na širšem območju Kopra in celinskih voda, na primer: usposobiti inšpekcijske službe; nabaviti ustrezno opremo za primer razlitja nevarnih snovi v morje in celinske vode; zgraditev ustrezne infrastrukture za sprejem in odlaganje odpadnih snovi iz plovil; z ustreznim načrtovanjem in gradnjo pristanišč omogočiti kroženje vodnih tokov in s tem preprečiti evtrofikacijo. Pri gradnji pristanišč in urejanju plovnih poti ter plovbi je treba preprečiti predvsem vpliv na ekološko stanje voda, vodne organizme, erozijo in poplavno varnost.</t>
  </si>
  <si>
    <t>M.35.1</t>
  </si>
  <si>
    <t>Čiščenje morja</t>
  </si>
  <si>
    <t xml:space="preserve"> M.11</t>
  </si>
  <si>
    <t>Nove zaposlitve SVOM</t>
  </si>
  <si>
    <t>realizirano</t>
  </si>
  <si>
    <t>M. 35.2</t>
  </si>
  <si>
    <t>Nakup dveh plovil za varstvo morja pred onesnaženjem</t>
  </si>
  <si>
    <t>Plovili sta potrebni za opravljanje nalog varstva obalnega morja pred onesnaženjem in odpravo morebitnih posledic onesnaženja morja.</t>
  </si>
  <si>
    <t>M.36</t>
  </si>
  <si>
    <t>Določitev plovnih kategorij celinskih vodnih poti v Sloveniji v regionalnih kategorijah (I - III) na območjih rek in jezer z ustreznimi pogoji</t>
  </si>
  <si>
    <t>V okviru državnih in lokalnih predpisov vzpostaviti ustrezne zakonske rešitve, vključno z vrsto dovoljenih plovil na motorni pogon za posamezno celinsko vodo, način plovbe, varnost plovbe, nadzor nad plovbnim režimom in podobno. Pripraviti strokovne podlage, v katerih se obdela vpliv plovbe na ekološko stanje vode, vodno in obrežno živalstvo in rastlinstvo, območja z naravovarstvenim statusom, erozijo, poplavno varnost ipd. V predpise vključiti tudi vse potrebne omilitvene ukrepe, ki izhajajo iz strokovnih podlag.</t>
  </si>
  <si>
    <t>M.36.1</t>
  </si>
  <si>
    <t>Prenova zakonodaje o plovbi po celinskih vodah</t>
  </si>
  <si>
    <t>M.37</t>
  </si>
  <si>
    <t>Nova zaposlitev MZI-DLKP, SP</t>
  </si>
  <si>
    <t>Zagotovitev varnosti plovbe po celinskih plovnih poteh z implementacijo EU IWW zakonodaje in pravil Mednarodne komisije za savski bazen v slovenski pravni red</t>
  </si>
  <si>
    <t>Z vzpostavitvijo mednarodne plovbe po Savi bo Slovenija povezana z Donavo in celotnim evropskim omrežjem celinskih plovnih poti (TEN IWW), zato bo kot država članica EU in podpisnica Okvirnega sporazuma o Savskem bazenu zavezana k vključitvi celotne evropske zakonodaje o plovbi po celinskih vodah in predpisov Savske komisije o plovbi po Savi v svoj pravni red. Skladno s tem se bo smiselno uredila tudi varnost plovbe po celinskih plovnih poteh v regionalnih kategorijah (I–III).</t>
  </si>
  <si>
    <t>M.37.1</t>
  </si>
  <si>
    <t>Mednarodni predpisi</t>
  </si>
  <si>
    <t>MZI-DI, SP</t>
  </si>
  <si>
    <t>Implementacija EU direktiv, CEVNI in OSSB predpisov</t>
  </si>
  <si>
    <t>M.37.2</t>
  </si>
  <si>
    <t xml:space="preserve">Reorganizacija URSP- izpostave </t>
  </si>
  <si>
    <t>MZI-URSP</t>
  </si>
  <si>
    <t xml:space="preserve">Ustanovitev 3 izpostav URSP za celinsko plovbo </t>
  </si>
  <si>
    <t>M.37.3</t>
  </si>
  <si>
    <t>Pomorska inšpekcija (celinska vode) - nova zaposlitev</t>
  </si>
  <si>
    <t>Zaposlitev enega novega inšpektorja za plovbo po celinskih vodah (skladno z dejanskimi potrebami)</t>
  </si>
  <si>
    <t>Skupaj viri Luka Koper</t>
  </si>
  <si>
    <t>Razlika viri Luka Koper</t>
  </si>
  <si>
    <t>učinki</t>
  </si>
  <si>
    <t>Elementi zračnega omrežja</t>
  </si>
  <si>
    <t>A.1</t>
  </si>
  <si>
    <t>Letališče Jožeta Pučnika Ljubljana</t>
  </si>
  <si>
    <t xml:space="preserve">Nadaljevanje razvoja za potrebe prevoza potnikov, pošte in/ali blaga. Za to je treba zagotoviti ustrezno letališko infrastrukturo, zlasti podaljšanje vzletno-pristajalne steze, zgraditev potniškega in tovornega terminala ter dodatnih parkirnih mest za letala, logistični kompleks ipd., na podlagi katerih bi se dosegali večji finančni učinki ter posredni učinki na turistični in gospodarski razvoj celotne Slovenije. Cilj razvoja je postati regionalno letališče. Zanj je izdelan glavni načrt nadaljnjega razvoja (angl. masterplan). </t>
  </si>
  <si>
    <t>A.1.1</t>
  </si>
  <si>
    <t>Razvoj letališke infrastrukture</t>
  </si>
  <si>
    <t xml:space="preserve"> 2015-2021</t>
  </si>
  <si>
    <t>Sprejet je bil Sklep o pripravi DPN za letališče št.35000-8/2015/5, z dne 04.06.2015 in dopolnitev sklepa št. 35000-8/2015/10, z dne 13.10.2016. V okviru DPN bodo določena območja za umestitev letališke in druge infrastrukture, ki med drugim zajema: manevrske površine, ploščadi, svetlobno navigacijske objekte, naprave, sredstva ter objekte za nadzor zračnega prometa, potniške in tovorne terminale, objekte in naprave za zagotavljanje zemeljskega transporta, notranjih prometnih tokov in parkirišča, pomožne objekte, objekte in naprave za zagotavljanje letalska goriva in maziva, objekte in naprave varovanja, objekte in naprave služb na letališču, druge objekte namenjene varnemu zračnemu prometu, objekte javne gospodarske infrastrukture in navezave na cestno in železniško omrežje. Z DPN bodo rezervirana zemljišča, potrebna za nadaljnji razvoj, umestitev objektov in ureditev protihrupne zaščite naselij.</t>
  </si>
  <si>
    <t>A.1.2</t>
  </si>
  <si>
    <t>Prestavitev glavne ceste</t>
  </si>
  <si>
    <t>Ro 43.3.1.2</t>
  </si>
  <si>
    <t>A.1.3</t>
  </si>
  <si>
    <t>Gradnja, obnova in posodobitev letališke infrastrukture</t>
  </si>
  <si>
    <t>Obnova oziroma posodobitev letališke infrastrukture se bo izvajala v skladu z razvojnimi dokumenti in strategijami RS ter poslovnim načrtom obratovalca letališča. Trenutno prioriteto predstavlja odprava ozkih grl.
V letih 2017 do 2023 je zajeta:
- Razširitev potniškega terminala
- Posodobitev letališke infrastrukture (airside)
- Dograditev cestne in ostale infrastrukture (landside)
- Gradnja tovornega terminala</t>
  </si>
  <si>
    <t xml:space="preserve"> -</t>
  </si>
  <si>
    <t>Ukrep je skladen z razvojnimi akti in dokumenti:Strategija prostorskega razvoja Slovenije (SPRS), Uredba o prostorskem redu Slovenije (PRS), Resolucija o nacionalnem programu razvoja civilnega letalstva RS do leta 2020 (ReNPRCL), Resolucija o prometni politiki RS, DPN, Občina na območju Pobude.</t>
  </si>
  <si>
    <t>A.1.4</t>
  </si>
  <si>
    <t>Obnova oziroma posodobitev infrastrukture navigacijskih služb zračnega prometa na letališču</t>
  </si>
  <si>
    <t>MzI in Kontrola zračnega prometa Slovenije, d.o.o.</t>
  </si>
  <si>
    <r>
      <t xml:space="preserve">Obnova oziroma posodobitev infrastrukture navigacijskih služb zračnega prometa se bo izvajala v skladu z razvojnimi dokumenti in strategijami RS ter poslovnim načrtom izvajalca navigacijskih služb zračnega prometa. </t>
    </r>
    <r>
      <rPr>
        <u/>
        <sz val="8"/>
        <color rgb="FFFF0000"/>
        <rFont val="Arial"/>
        <family val="2"/>
        <charset val="238"/>
      </rPr>
      <t/>
    </r>
  </si>
  <si>
    <t>Republika Slovenija ureja stvarno premoženje na Letališču Jožeta Pučnika Ljubljana. Trenutno je urejen del, ki se nanaša na kontrolni stolp. V nadaljevanju se bodo investicije vršile sklado z Načrtom investicijskih vlaganj za obdobje 2017-2021</t>
  </si>
  <si>
    <t>A.2</t>
  </si>
  <si>
    <t>Letališče Edvarda Rusjana Maribor</t>
  </si>
  <si>
    <t>A.2.1</t>
  </si>
  <si>
    <t xml:space="preserve"> 2015-2020</t>
  </si>
  <si>
    <t>A.2.2</t>
  </si>
  <si>
    <t xml:space="preserve">Obnova oziroma posodobitev letališke infrastrukture </t>
  </si>
  <si>
    <t xml:space="preserve">Obnova oziroma posodobitev letališke infrastrukture se bo izvajala v skladu z razvojnimi dokumenti in strategijami RS ter poslovnim načrtom obratovalca letališča. </t>
  </si>
  <si>
    <t>2015-2020</t>
  </si>
  <si>
    <t>MzI in Aerodrom Maribor, d.o.o.</t>
  </si>
  <si>
    <t>A.2.3</t>
  </si>
  <si>
    <t>Obnova oziroma posodobitev infrastrukture navigacijskih služb zračnega prometa se bo izvajala v skladu z razvojnimi dokumenti in strategijami RS ter poslovnim načrtom izvajalca navigacijskih služb zračnega prometa.</t>
  </si>
  <si>
    <t xml:space="preserve">Republika Slovenija ureja stvarno premoženje na Letališču Edvarda Rusjana Maribor. Po zaključeni ureditvi se bo pristopilo k izdelavi investicijskega in rednega vzdrževanja. </t>
  </si>
  <si>
    <t>A.3</t>
  </si>
  <si>
    <t>Letališče Portorož</t>
  </si>
  <si>
    <t>A.3.1</t>
  </si>
  <si>
    <t>Sprejet je bil Sklep o pripravi DPN za letališče št. 35000-7/2015/7, z dne 4.6.2015 in dopolnitev sklepa št. 35000-7/2015/13, z dne 28.7.2016. V okviru DPN bodo določena območja za umestitev letališke in druge infrastrukture, ki med drugim zajema: manevrske površine, ploščadi, svetlobno navigacijske objekte, naprave, sredstva ter objekte za nadzor zračnega prometa, potniški terminal, objekte in naprave za zagotavljanje zemeljskega transporta, notranjih prometnih tokov in parkirišča, pomožne objekte, objekte in naprave za zagotavljanje letalska goriva in maziva, objekte in naprave varovanja, objekte in naprave služb na letališču, druge objekte namenjene varnemu zračnemu prometu, objekte javne gospodarske infrastrukture in navezave na cestno omrežje ter prestavitev glavne ceste. Z DPN bodo rezervirana zemljišča, potrebna za nadaljnji razvoj in umestitev objektov.</t>
  </si>
  <si>
    <t>A.3.2</t>
  </si>
  <si>
    <t xml:space="preserve">Aerodrom Portorož, d.o.o. </t>
  </si>
  <si>
    <t xml:space="preserve">Obnova oziroma posodobitev letališke infrastrukture se bo izvajala v skladu z razvojnimi dokumenti in strategijami RS ter poslovnim načrtom obratovalca letališča </t>
  </si>
  <si>
    <t>Izdelan je bil DI-IP, ki ni ustrezna osnova za Operativni načrt. V pripravi je DPN - po pridobitvi podatkov iz DPN se bo novelirala dinamika vlaganj - predvidoma v letu 2018</t>
  </si>
  <si>
    <t>Ukrep je skladen z razvojnimi akti in dokumenti:Strategija prostorskega razvoja Slovenije (SPRS), Uredba o prostorskem redu Slovenije (PRS), Resolucija o nacionalnem programu razvoja civilnega letalstva RS do leta 2020 (ReNPRCL), Resolucija o prometni politiki RS, DPN, Občina na območju pobude</t>
  </si>
  <si>
    <t>A.3.3</t>
  </si>
  <si>
    <t xml:space="preserve">Republika Slovenija ureja stvarno premoženje na Letališču Portorož. Po zaključeni ureditvi se bo pristopilo k izdelavi investicijskega in rednega vzdrževanja. </t>
  </si>
  <si>
    <t>Zračno omrežje</t>
  </si>
  <si>
    <t>A.10</t>
  </si>
  <si>
    <t>Navigacijske službe zračnega prometa</t>
  </si>
  <si>
    <t xml:space="preserve">Z opravljanjem storitev navigacijskih služb zračnega prometa morajo biti zagotovljeni varnost, rednost in nemotenost zračnega prometa ter izpolnjevanje mednarodnih obveznosti Republike Slovenije v zvezi s temi službami, pa tudi leti, s katerimi se sodeluje v akcijah iskanja in reševanja, leti v humanitarne ali zdravstvene namene ter leti zrakoplovov v sili in leti državnih zrakoplovov. V tem okviru so predvidene gradnje, rekonstrukcije oziroma postavitve infrastrukturnih objektov, naprav in sistemov navigacijskih služb zračnega prometa. To je nesmisel. </t>
  </si>
  <si>
    <t>A.10.1</t>
  </si>
  <si>
    <t>Obnova oziroma posodobitev infrastrukture navigacijskih služb zračnega prometa</t>
  </si>
  <si>
    <t>Kontrola zračnega prometa Slovenija, d.o.o. (KZPS)</t>
  </si>
  <si>
    <t>Obnova oziroma posodobitev infrastrukture navigacijskih služb zračnega prometa se bo izvajala skladno z letnimi in petletnimi poslovnimi načrti izvajalca navigacijskih služb zračnega prometa, ob upoštevanju načrtov izvedbe Funkcionalnega bloka zračnega prostora Srednje Evrope za referenčno obdobje, ki se pripravljajo v skladu z Izvedbeno uredbo Komisije (EU) št. 390/2013 o določitvi načrta izvedbe za navigacijske službe zračnega prometa in funkcije omrežja.</t>
  </si>
  <si>
    <t xml:space="preserve"> 2015-2019</t>
  </si>
  <si>
    <t>Kontrola zračnega prometa Slovenije, d.o.o. (KZPS)</t>
  </si>
  <si>
    <t>Operativni načrt obnove oziroma posodobitve infrastrukture navigacijskih služb zračnega prometa je pripravljen na podlagi letnih in petletnega poslovnega načrta izvajalca navigacijskih služb zračnega prometa, ki zajema obdobje 2015-2019.</t>
  </si>
  <si>
    <t>Skladno z uredbo TEN-T (1315/2013) je treba na letališčih TEN-T do leta 2030 zagotoviti infrastrukturo za uporabo alternativnih vrst goriva. Glede na osnutek Direktive o vzpostavitvi infrastrukture za alternativna goriva pa bo treba do leta 2025 na letališčih zagotoviti tudi infrastrukturo za napajanje letal z elektriko. Med letališča TEN-T spadajo Letališče Jožeta Pučnika Ljubljana, Letališče Edvarda Rusjana Maribor in Letališče Portorož.</t>
  </si>
  <si>
    <t>A.11.1</t>
  </si>
  <si>
    <t>MzI bo aktivno spremljalo in izvajalo aktivnosti na  področju razvoja alternativnih goriv v letalstvu na mednarodnem nivoju</t>
  </si>
  <si>
    <t>Sodelovanje na ICAO, ECAC, EUROCONTROL, ipd.</t>
  </si>
  <si>
    <t>investicija predvidena po letu 2017, dinamika še ni poznana, zato se predvideni viri po letih v tem načrtu še ne upoštevajo</t>
  </si>
  <si>
    <t>SLO sodeluje na teh komisijah, kjer se potrjujeo usmeritve programov,….Zaenkrat ni predvidenih  vlaganj s strani Mzi. Slo se je sicer zavezala da bo zmanjševala izpuste CO2, vendar letalci tega ne morejo izpolnit, dokler izvajalaci ne dostavijo verificiranih pogojev  o izpustov CO2 za nove motorje, ki naj bi jih letala uporabljala.</t>
  </si>
  <si>
    <t>Delovanje/organizacija zračnega prometa</t>
  </si>
  <si>
    <t>A.21</t>
  </si>
  <si>
    <t>Letališče Jožeta Pučnika Ljubljana in Letališče Edvarda Rusjana Maribor imata tudi možnosti za razvoj logističnih dejavnosti, če bo za to izraženo zanimanje gospodarstva. Obe letališči imata za to prostorske možnosti ter bližino avtocestnih in železniških povezav (še posebno Maribor) v okviru jedrnih povezav TEN-T oz. koridorjev jedrnega omrežja (BA in/ali MED). Letališče Portorož pa ima za zdaj le potniško logistično platformo za prehod potnikov z letalskega na cestni oz. pomorski prevoz do turističnih središč slovenske obale.</t>
  </si>
  <si>
    <t>A.21.1</t>
  </si>
  <si>
    <t>A.21.2</t>
  </si>
  <si>
    <t>Država sprejme ukrepe za povečanje (spodbujanje) logistične dejavnosti, kot npr. Ministrstvo za gospodarstvo v delu zagotavljanje sofinanciranja in MZI v delu zagotavljanje ustreznih dostopov.</t>
  </si>
  <si>
    <t>Zračni promet</t>
  </si>
  <si>
    <t>Vodni promet</t>
  </si>
  <si>
    <t>Trajnostna mobilnost</t>
  </si>
  <si>
    <t>Železnica</t>
  </si>
  <si>
    <t>oblikovanje sredstev za sofinanciranje občin, ki bodo pristopile k odpravi nezavarovanih železniških prehodov (z administrativno ukinitvijo)</t>
  </si>
  <si>
    <t>Prilagoditev uporabnine na način, da zagotavljajo sorazmerno in trajno vzdrževanje infrastrukture</t>
  </si>
  <si>
    <t>Povečanje učinkovitosti opravljanja storitev po podpisani pogodbi in povečanje nadzora nad izvajanjem storitev</t>
  </si>
  <si>
    <t>aktivnost je realizirana (4. železniški paket)</t>
  </si>
  <si>
    <t>Ukrepi so bili sprejeti, realizirano s pravilnikom o koriščenju sredstev EU, prijava s strani prevoznika je že bila izvedena</t>
  </si>
  <si>
    <t>v izvajanju v okviru priprave nacionalnih implementacijskih načrtov za implementacijo TSI oz. za odstopanje od le teh</t>
  </si>
  <si>
    <t>Nacionalni plan implementacije TSI osebe s težavami v mobilnosti je bil posredovan EK v priglasitev</t>
  </si>
  <si>
    <t>Operativni načrt DARS</t>
  </si>
  <si>
    <t>Izvajanje aktivnosti Inženirja pri spremljavi objekta v garancijskem roku; Dokončna predaja dokumentacije  v arhiv (sklop C)</t>
  </si>
  <si>
    <t>GSM-R- zaključna faza; izvedba zaključnih aktivnosti izvedbene pogodbe za GSM-R (izuvedba testiranj, meritev, šolanj in "Fine-tuning-a", izplačilo zadržanih sredstev, aktivnosti inženirja/nadzora, ZKK,  financiranje postopka ES verifikacije sistema GSM-R.</t>
  </si>
  <si>
    <t>Skupaj DARS investicije</t>
  </si>
  <si>
    <t>Skupaj DARS</t>
  </si>
  <si>
    <t>2018-2025</t>
  </si>
  <si>
    <t>2415-10-0067</t>
  </si>
  <si>
    <t>Rekonstrukcija ceste Ptuj - Spuhlja</t>
  </si>
  <si>
    <t>2018-2021</t>
  </si>
  <si>
    <t>2415-11-0023</t>
  </si>
  <si>
    <t>2415-98-0467</t>
  </si>
  <si>
    <t>2415-10-0184</t>
  </si>
  <si>
    <t>2415-01-0074</t>
  </si>
  <si>
    <t>2415-98-0489</t>
  </si>
  <si>
    <t>2415-07-0092</t>
  </si>
  <si>
    <t>2431-18-0050; 2415-99-0001</t>
  </si>
  <si>
    <t>2415-96-0594</t>
  </si>
  <si>
    <t>2415-09-0007; 2415-10-0159</t>
  </si>
  <si>
    <t>Ro.43.4.44</t>
  </si>
  <si>
    <t>Ro.43.4.45</t>
  </si>
  <si>
    <t>Ro.43.4.46</t>
  </si>
  <si>
    <t>Ro.43.4.47</t>
  </si>
  <si>
    <t>Ro.43.4.48</t>
  </si>
  <si>
    <t>17-0083 OBVO obvoznica Most na Soči</t>
  </si>
  <si>
    <t>2415-08-0193</t>
  </si>
  <si>
    <t>2431-13-0017</t>
  </si>
  <si>
    <t>17-0006 OBVO Obvoznica Mirna</t>
  </si>
  <si>
    <t>2415-08-0067</t>
  </si>
  <si>
    <t>2431-17-0028</t>
  </si>
  <si>
    <t>17-0001 OBVO Obvoznica Volče</t>
  </si>
  <si>
    <t>2431-13-0006</t>
  </si>
  <si>
    <t>2415-00-0125</t>
  </si>
  <si>
    <t>2415-10-0105</t>
  </si>
  <si>
    <t>2415-08-0193; 2415-11-0011</t>
  </si>
  <si>
    <t>2415-96-0083</t>
  </si>
  <si>
    <t>2415-08-0066</t>
  </si>
  <si>
    <t>2415-98-0543</t>
  </si>
  <si>
    <t>2415-96-0046</t>
  </si>
  <si>
    <t>2415-07-0025</t>
  </si>
  <si>
    <t>17-0005 OBVO Obvoznica Dolenjske Toplice</t>
  </si>
  <si>
    <t>2415-09-0008; 2415-08-0174; 2415-99-0063; 2431-13-0008; 2431-13-0007; 2415-10-0039</t>
  </si>
  <si>
    <t>2415-04-0011</t>
  </si>
  <si>
    <t>2415-07-0035</t>
  </si>
  <si>
    <t>17-0011 OBVO Navezovalna cesta na obvoznico Ilirska Bistrica</t>
  </si>
  <si>
    <t>Resolucija DARS</t>
  </si>
  <si>
    <t>Razlika med viri Resolucija/Operativni načrt DARS</t>
  </si>
  <si>
    <t>DARS (MzI EU sredstva)</t>
  </si>
  <si>
    <t>DARS investicije</t>
  </si>
  <si>
    <t>DARS obnove</t>
  </si>
  <si>
    <t>Razlika DARS obnove</t>
  </si>
  <si>
    <t>Operativni načrt DRSI</t>
  </si>
  <si>
    <t>Resolucija DRSI</t>
  </si>
  <si>
    <t>DRSI investicije</t>
  </si>
  <si>
    <t>Razlika med viri Resolucija/Operativni načrt DRSI</t>
  </si>
  <si>
    <t xml:space="preserve">Razlika DRSI investicije </t>
  </si>
  <si>
    <t>Razlika DRSI redno vzdrževanje cest</t>
  </si>
  <si>
    <t>Zasebni investitorji, občine</t>
  </si>
  <si>
    <t>2415-06-0083</t>
  </si>
  <si>
    <t>zajeto v Ro.7.2</t>
  </si>
  <si>
    <t>2415-07-0024</t>
  </si>
  <si>
    <t>Ro.43.4.38, Ro.43.4.39</t>
  </si>
  <si>
    <t>izvedeno</t>
  </si>
  <si>
    <t>sredstva DRSI</t>
  </si>
  <si>
    <t>Ministsrtvo za infrastrukturo pripravlja uredbo Uredba na področju razvoja trga za vzpostavitev ustrezne infrastrukture v zvezi z alternativnimi gorivi v prometnem sektorju v Republiki Sloveniji. Priloga uredbe je strategija za to področje</t>
  </si>
  <si>
    <t>aktivnost nima večjih finančnih posoledic razen stroška zaposlenih na MzI</t>
  </si>
  <si>
    <t>Skladno z Direktivo 2014/94/EU, potrebna finančna sredstva so prikazana v aktivnostih spodaj</t>
  </si>
  <si>
    <t>Potrebno bo zagotoviti zadostno število polnilnih postaj za električna vozila, zemeljski plin in vodik. V tabeli so predvidene le subvencije za električne polnilne postaje, medtem ko naj bi bile ostale polnilne postaje financirane iz privatnih sredstev oz. sredstev koncesionalrjev.</t>
  </si>
  <si>
    <t>Načrtovano v strategiji razvoja na področju alterantivnih goriv</t>
  </si>
  <si>
    <t>Potrebno bo zagotoviti fionanciranje nakupa vozil na alterantivna goriva. V tabeli so prikazane subvencije za nakup električnih vozil.</t>
  </si>
  <si>
    <t>Načrtovano v startegiji razvoja na področju alternativnih goriv</t>
  </si>
  <si>
    <t>podnebni sklad</t>
  </si>
  <si>
    <t>Glede na predvideno število električnih vozil bo potrebno zagotoviti ustrezno število polnilnih postaj</t>
  </si>
  <si>
    <t>Do leta 2025 bo potrebno zagotoviti primeren način za polnjenje ladij z UZP</t>
  </si>
  <si>
    <t>Glede na to, da se študija za to področje šele pripravlja, ocena finančnih sredstev še ni podana</t>
  </si>
  <si>
    <t>Do lerta 2025 bo na slovenskem vse-evropskem prometnem omrežju potrebno zagotoviti ustrezno število polnilnih postaj za UZP</t>
  </si>
  <si>
    <t>Načrtovano v startegiji razvoja na področju alternativnih goriv, vendar sam projekt postavitve se deloma sofinancira iz CEF sredstev, deloma pa iz privatnih sredstev</t>
  </si>
  <si>
    <t>privatna sredstva +EU CEF</t>
  </si>
  <si>
    <t>Do leta 2025 se v degrdirabih območjih z onesnaževali zraka (Ljubljana, Maribor, Ptuj, Celje, Kranj, Novo mesto, Nova Gorica, Koper, Murska Sobota, Slovenj Gradec in Velenje ter v Zasavju) zagotovi polnilna mesta na SZP</t>
  </si>
  <si>
    <t xml:space="preserve">privatna sredstva </t>
  </si>
  <si>
    <t>Na tem področju bo potrebno najti ustrezen poslovni model za privatna vlaganja, npr. postavitev polnilnice na SZP v povezavi z javnim mestnim prometom.</t>
  </si>
  <si>
    <t>Slovenija se je odločila, da bo kot alternativno gorivo razvijala tudi vodik. Zato je potrebno do leta 2025 postaviti ustrezno število polnilnih postaj za vodik.</t>
  </si>
  <si>
    <t>Rešitev se bo iskala v obliki pilotnih projektov, ki bi privavbili privatni akpital v povezavi z EU sredstvi in sredstvi občin (mestni prmet). Glede na to, da projekti še niso identificirani, potrebna sredstva še ni možno oceniti.</t>
  </si>
  <si>
    <t>Do leta 2025 bo potrebno zagotoviti, da se bodo ladje v koprskem pristanišču lahko napajale z elektriko s kopnega</t>
  </si>
  <si>
    <t>Na ljubljanskem letališču, kot jedrenm TEN-T letališču je ta možnost že zagotovljena.</t>
  </si>
  <si>
    <t>Operativni načrt MzI, zasebni</t>
  </si>
  <si>
    <t>Subvencije in kompenzacije</t>
  </si>
  <si>
    <t>Subvencije in kompenzacije (avtobusni prevozi)</t>
  </si>
  <si>
    <t>Operativni načrt - Subvencije in kompenzacije</t>
  </si>
  <si>
    <t>Predvideni viri v Resoluciji subvencije in kompenzacije</t>
  </si>
  <si>
    <t>Operativni načrt - vsa področja</t>
  </si>
  <si>
    <t>DRSI ceste - investicije</t>
  </si>
  <si>
    <t>DRSI - železnice</t>
  </si>
  <si>
    <t>MzI, zasebni investitorji, občine</t>
  </si>
  <si>
    <t>DRSI - ceste</t>
  </si>
  <si>
    <t>Skupaj Operativni načrt - vlaganja države</t>
  </si>
  <si>
    <t>DARS (investicije in obnove)</t>
  </si>
  <si>
    <t>Resolucija - vsa področja</t>
  </si>
  <si>
    <t>Skupaj - Resolucija - vsa vlaganja</t>
  </si>
  <si>
    <t>Skupaj Resolucija - vlaganja države</t>
  </si>
  <si>
    <t>Skupaj Operativni načrt - vsa vlaganja</t>
  </si>
  <si>
    <t>Operativni načrt Redno vzdrževanje, subvencije, kompenzacije</t>
  </si>
  <si>
    <t>Skupaj Operativni načrt za redno vzdrževanje, subvencije in kompenzacije</t>
  </si>
  <si>
    <t>Resolucija Redno vzdrževanje, subvencije, kompenzacije</t>
  </si>
  <si>
    <t>Skupaj Resolucija za redno vzdrževanje, subvencije in kompenzacije</t>
  </si>
  <si>
    <t>Razlika med viri Resolucija/Operativni načrt - Skupaj vlaganja</t>
  </si>
  <si>
    <t>Razlika med viri Resolucija/Operativni načrt - Redno vzdrževanje, subvencije in kompenzacije</t>
  </si>
  <si>
    <t>Investicijski program za Nacionalni center za upravljanje prometa (2. faza)</t>
  </si>
  <si>
    <t>MzI, IPE</t>
  </si>
  <si>
    <t>Pridobivanje masovnih podatkov gibanja vozil in integracija v realnem času, nacionalna točka dostopa za cestne in prometne podatke</t>
  </si>
  <si>
    <t>Nadgradnja integracije NCUP (prometno geografski informacijski center, nacionalni cestni prometno informacijski center, multimodalne storitve, nacionalna koordinacija prometnih ukrepov v cestnem prometu, sumulator uporabe cestno-prometne infrastrukture in vplivov na vožnjo, IT oprema)</t>
  </si>
  <si>
    <t>Obnove AC in ITS, ESO</t>
  </si>
  <si>
    <t>Skupaj viri DARS investicije v izvajanje (rumeni projekti)</t>
  </si>
  <si>
    <t>Razlika DARS investicije v izvajanje (rumeni projekti)</t>
  </si>
  <si>
    <t>Predvideni viri v Resoluciji MzI, zasebni</t>
  </si>
  <si>
    <t>Fraport Slovenija d.o.o., DRSI, Občina Cerklje na Gorenjskem</t>
  </si>
  <si>
    <t xml:space="preserve">Fraport Slovenija d.o.o., </t>
  </si>
  <si>
    <t>Fraport Slovenija d.o.o.</t>
  </si>
  <si>
    <t>MzI in Fraport Slovenija d.o.o.</t>
  </si>
  <si>
    <t>Skupaj viri Aerodrom in Fraport</t>
  </si>
  <si>
    <t>FINANČNA NETO SEDANJA VREDNOST:
ni ocenjena v dokumentu</t>
  </si>
  <si>
    <t>PLDP leta 2033 po končani celotni GC Želodnik-Vodice je po odsekih različen, največ je 23.000 na odseku Želodnik-priključek Krtina
Vir: Investicijski program za gradnjo glavne ceste Želodnik-Mengeš-Vodice na odseku Želodnik-Mengeš z obvoznico Mengeš</t>
  </si>
  <si>
    <t>Skupaj viri DARS, investicije, ki se izvedejo po 2022 (rdeči projekti) OZ. SE PRENESEJO NA DRSI</t>
  </si>
  <si>
    <t>Vzpostavitev polne funkcionalnosti obvoznice Mengeš</t>
  </si>
  <si>
    <t>Luka Koper d.d. / CEF, načrtovana ponovna prijava Quays4Koper v 2018</t>
  </si>
  <si>
    <t>Privatni vlagatelji</t>
  </si>
  <si>
    <t>za 2017-2019 dodana izvedba za Brezje</t>
  </si>
  <si>
    <t>Skladno s podpisano večletno pogodbo (podpisana dne 23.2.2017 in velja za obdobje 2017 do 2031) o izvajanju obvezne gopodarske službe prevoza potnikov v notranjem in čezmejnem regijskem železniškem prometu</t>
  </si>
  <si>
    <t>Skupaj 2018-2023</t>
  </si>
  <si>
    <t>130302 Vzdrževanje javne železniške infrastrukture (2431-17-0071, 2431-17-0072, 2431-17-0073, 2431-18-0134); Obveznosti po Zakonu o družbi SŽ (2431-13-0007); Uporabnina</t>
  </si>
  <si>
    <t>Ljubljana–Zidani Most: nadgradnja proge in ureditev vozlišča Zidani Most</t>
  </si>
  <si>
    <t>2018-2023</t>
  </si>
  <si>
    <t>U.17.1.1</t>
  </si>
  <si>
    <t>DRSI proračun</t>
  </si>
  <si>
    <t>EU+DRR</t>
  </si>
  <si>
    <t>2021-2023</t>
  </si>
  <si>
    <t>2018-2030</t>
  </si>
  <si>
    <t>Opomba: skladno z odobrenimi TEN-T sredstvi spada Tivolski lok k odseku železniške proge Ljubljana-Kranj-Jesenice-d.m.</t>
  </si>
  <si>
    <t>LŽV ureditev obvoznih prog za tovorni promet
ureditev LŽV</t>
  </si>
  <si>
    <t>Študija upravičenosti za projekt »Izgradnja ureditve vozlišča z ureditvijo železniške postaje Pragersko«
Eplan d.o.o.
PNZ svetovanje projektiranje d.o.o.
DRI upravljanje investicij d.o.o.
EPI SPEKTRUM d.o.o
Novo mesto/Ljubljana, marec 2017
dopolnitve junij 2017</t>
  </si>
  <si>
    <t>IZN</t>
  </si>
  <si>
    <t>Modernizacija Kočevske proge 2.faza/2.etapa v izvajanju; Modernizacija Kočevske proge 3. faza- JN v teku izvajalec še ni izbran</t>
  </si>
  <si>
    <t>Izgradnja zalednega terminala v Divači</t>
  </si>
  <si>
    <t>Nakup večjega plovila 9,5m - 10,5m</t>
  </si>
  <si>
    <t>učinke je težko finančno ovrednotiti, posredni učinki: zmanjšanje verjetnosti nesreč na morju, boljši nadzor pomorskega prometa, izboljšanje konkurenčnosti koprskega tovornega pristanišča zaradi boljše organizacije prometa, večja izkoriščenost pristaniških kapacitet</t>
  </si>
  <si>
    <t>do leta 2023</t>
  </si>
  <si>
    <t>Ocenjene vrednosti do leta 2023, sicer gre za stalno nalogo, ki se bo izvajala tudi po letu 2023</t>
  </si>
  <si>
    <t>M.21.3</t>
  </si>
  <si>
    <t>Projekt MultiAppro</t>
  </si>
  <si>
    <t>Izdelava modela, ki bo meril učinek vsake nove investicije v intermodalnem prometu. V pilotnem delu se bo model tudi preiskusil in sicer na investiciji v pomorstvu ali železniški infrastrukturi.</t>
  </si>
  <si>
    <t>M. 34.6.</t>
  </si>
  <si>
    <t>Ureditev priveznih mest za plovila URSP</t>
  </si>
  <si>
    <t>Ob novih poslovnih prostorih URSP je potrebno urediti privezna mesta za plovila URSP</t>
  </si>
  <si>
    <t>2016 - 2023</t>
  </si>
  <si>
    <t>celotna vrednost projekta še ni znana</t>
  </si>
  <si>
    <t>ni finančnih učinkov, pozitivni učinki: največjo korist od izvedbe projekta bo imel celoten gospodarski, družbeni in ekološki sistem slovenskega morja in obale</t>
  </si>
  <si>
    <t>Dokument identifikacije investicijskega projekta</t>
  </si>
  <si>
    <t>prejet je bil Sklep o pripravi DPN za letališče št. 35000-17/2017/3, z dne 16. 11. 2017. Sklep se nanaša na pripravo I. faze DPN, ki vključuje ureditve, ki so nujne za zagotavljanje odvijanja letalskega prometa za kapaciteto 1.000000 / letno in 50.000 ton tovora letno. V okviru I. faze DPN bodo določena območja za umestitev letališke in druge infrastrukture, ki med drugim zajema: podaljšanje vzletno-pristajalne steze za 800 m,  vzporedno s podaljšano vzletno pristajalno stezo so načrtovane ureditve nove vozne steze (taxiway) z območjema za razledenitev letal, letališke ploščadi, varnostno območje letališke steze (RESA, STRIP) ter objekti, naprave in ureditve, ki so nujni za delovanje letališča ter varno odvijanje letalskega prometa (letališke službe, garaže, hangarji, delavnice, radionavigacijske naprave ipd). Nove ureditve so potrebne zaradi posodobitve LERM, da bo omogočeno normalno delovanje letališča v okviru predvidenih kapacitet. V ta namen se načrtujejo nov potniški terminal, tovorni terminal, parkirne površine s parkirno hišo, objekti za zagotavljanje zemeljske oskrbe letal, nastanitvene kapacitete za potrebe letališča, simulatorji letenja, preureditev obstoječega potniškega terminala za potrebe splošne aviacije, hangarji za vzdrževanje in popravilo letal ter območje za umestitev skladišča za goriva. V skladu z navedenim je treba načrtovati postavitev nove letališke ograje in tangence ter novogradnje objektov gospodarske javne infrastrukture.</t>
  </si>
  <si>
    <t>do 2023</t>
  </si>
  <si>
    <t>R.1.4.1</t>
  </si>
  <si>
    <t>Divača-Ljubljana: nadgradnja proge 2. faza</t>
  </si>
  <si>
    <t>Določitev potrebnih ukrepov nadgradnje na TEN in drugih odsekih omrežja TEN (nadgradnja proge, vozne mreže, postaj, APB/ETCS, ENP …), nadgradnja proge Rakek–Postojna, NPr Rakek, ukrepi za povečanje zmogljivosti, postaje</t>
  </si>
  <si>
    <t>R 5.1, R 21.2</t>
  </si>
  <si>
    <t>Ukrepi za zagotovitev obojestranskega prometa vlakov, nadgradnja postaj (podaljšanje koristnih dolžin, zunajvojski dostop na peronsko
infrastrukturo …), ureditev NPr, uvedba ETCS … (PN in izdelava študije
 za koridorske proge)</t>
  </si>
  <si>
    <t>izdelava študije variant in okoljskega poročila za dvotirno progo v obstoječem koridorju, izdelava podlag za Tivolski lok, idejnega projekta, DPN za Tivolski lok, DPN za progo</t>
  </si>
  <si>
    <t>2017-2021; izvedbena dela 2019-2022</t>
  </si>
  <si>
    <t>v oceni strošek dokumentacije in predvidena ocena za nadgradnjo</t>
  </si>
  <si>
    <t>podatek DRSI, predlog proračuna</t>
  </si>
  <si>
    <t>podatek DRSI, dopolnitev DRI</t>
  </si>
  <si>
    <t>2423-10-0006; 2431-17-0084</t>
  </si>
  <si>
    <t>podatek DRSI, podpisana pogodba</t>
  </si>
  <si>
    <t>redno vzdrževanje JŽI</t>
  </si>
  <si>
    <t>vodenje prometa</t>
  </si>
  <si>
    <t>invest. vzdrževanje</t>
  </si>
  <si>
    <t>predlog proračuna 2018</t>
  </si>
  <si>
    <t>Integriran sistem javnega potniškega prometa (železnice) + zamenjava voznih sredstev</t>
  </si>
  <si>
    <t>Predvideno dokončanje projekta:
1. etapa v letu 2017 in 
2. etapa v letu 2018
Pri dinamiki upoštevana vsa sredstva</t>
  </si>
  <si>
    <t>Predvideno dokončanje projekta:
predaja v promet predvidoma v jeseni 2017
upoštevana 50 % vrednost (upoštevana samo lastna sredstva)</t>
  </si>
  <si>
    <t>za investicije previdevamo več projektov</t>
  </si>
  <si>
    <t>Dokončanje manjkajočega dela obvoznice Mengeš
Ocenjena vrednost dokončanja del - DARS vključuje vso projektno tehnično dokumentacijo za pridobitev GD</t>
  </si>
  <si>
    <t>Uvedba sistema</t>
  </si>
  <si>
    <t>2017-2023      2024-2030</t>
  </si>
  <si>
    <t>Investicije: obnavljanje avtocest in prometna varnost
Predvidoma 51 mio EUR/leto za izvedbo po prioritetnem seznamu. Ocena strokovnih služb DARS/na leto.</t>
  </si>
  <si>
    <t>Dograditev AC predora Karavanke: Investcijska zasnova - februar 2016
dopolnjeno april 2016, dopolnjeno po pripombah komisije, junij 2016
nivo cen februar 2016
---
IDP za sanacijo obstoječe cevi - predora Karavanke 
(št. pr. 140056P, Elea iC) 
nivo cen januar 2016 brez DDV</t>
  </si>
  <si>
    <t>Načrtuje se preureditev AC v šestpasovnico na dolžini 1150 m, nov polni štirikraki AC priključek zasnovan v obliki »diamanta« z upoštevanjem bodoče 6-pasovne avtoceste z navezavo na obstoječo regionalno cesto R2-409/odsek 0300 na območju naselja Lukovica pri Brezovici v dolžini 210 m; hkrati se izvede  zahodna obvozna cesta južnega dela Brezovica vse do nivojskega železniškega prehoda preko železniške proge Ljubljana - Trst pri Vnanjih Goricah z navezavo na obstoječo regionalno cesto R3-742/odsek 4806 v dolžini 1736 m.
Načrtovan priključek rešuje problematiko neustrezne
distribucije prometnih tokov na R2-409/0300 in AC v območju obstoječega priključka Brezovica.</t>
  </si>
  <si>
    <t>Idejni projekt, PNG, julij 2008 
Osnutek IP (sofinanciranje DRSI, občine)</t>
  </si>
  <si>
    <t>Nova, dvo ali štiri pasovna povezava Slovenj Gradec - Velenje-A1</t>
  </si>
  <si>
    <t>Državna cesta od avtoceste 
A2 Ljubljana - Obrežje 
pri Novem mestu do priključka Maline 
(po DPN predvidena kot HC v skupni dolžini 5,5 km)
1. in 2. ETAPA</t>
  </si>
  <si>
    <t>Investicijska ocena za odsek, PNZ d.o.o., februar 2010 - podana za 4-pasovnico. 
Ocena dopolnjena po podatkih DARS 5.8.2015 - vir Prometna in ekonomska analiza etap izgradnje Tretje razvojne osi – jug: I. etapa (AC pri NM – Maline) po idejnem načrtu za DPN iz l. 2012, končno poročilo, Omegaconsult d.o.o., maj 2013 
Investicijska ocena je za etapo 1 in 2 (brez zemljišč)</t>
  </si>
  <si>
    <t>3. razvojna os - jug 
(odsek Osredek - Maline)</t>
  </si>
  <si>
    <t>Razširitev obstoječe 4-pasovne AC v 6-pasovno na AC odseku Koseze – Kozarje v dolžini 2,670 km in preureditev obstoječega priključka Brdo ter izgradnja platoja bencinskega servisa Brdo.
Osnovni cilj investicije je razbremenitev močno prometno obremenjenega odseka AC in s tem zagotovitev višjega nivoja uslug ter večje prometne varnosti.</t>
  </si>
  <si>
    <t>Predinvesticijska zasnova avtoceste Koseze - Kozarje (širitev v 6-pasovnico), 
PNZ d.o.o., julij 2010</t>
  </si>
  <si>
    <t>Izvedba gradbenih del na Celovški cesti s polnim priključkom Šentvid za odsek G8-213 od km 0.00 – km 0.82 
(DARS, MOL in DRSC )
Projekt PGD št. C-313, PNZ d.o.o., april 2013
Št. načrta: C-313/11-C</t>
  </si>
  <si>
    <t>EKONOMSKA UPRAVIČENOST:
ISD 3,04 %
Obravnavana investicija je na podlagi razvojnih meril in meril usklajenosti s predpisi, standardi
in pravili stroke upravičena, dosega 57,33 % vseh možnih točk.</t>
  </si>
  <si>
    <t>Med letoma 2010 in 2015 je PLDP naraščal iz 
7.129 na 9.355 vozil/dan. (vir: prometne obremenitve števnega mesta na MP Karavanke - Hrušica).
Prognozne obremenitve z PLDP za:
 - leto 2019:  9.415
 - leto 2021:  9.780
 - leto 2029: 11.408
 - leto 2045: 14.449
(vir: Prometna študija PNZ št. 140056T, okt. 2014)</t>
  </si>
  <si>
    <t>EKONOMSKA UPRAVIČENOST:
različica B: ISD 12,99 %; investicija je ekonomsko upravičena
Vir: Preveritev prometnih podatkov in rezultatov ekonomskega vrednotenja za AC priključek Brezovica , DRI, junij 2015</t>
  </si>
  <si>
    <t>EKONOMSKA UPRAVIČENOST:
ISD 6,66 %
(vir: Prometna in ekonomska analiza etap izgradnje Tretje razvojne osi – jug: I. etapa (AC pri NM – Maline) po idejnem načrtu za DPN iz l. 2012, končno poročilo, Omegaconsult d.o.o., maj 2013</t>
  </si>
  <si>
    <t>PLDP za leto 2015 za celotno varianto s 4-pasovno zahodno obvoznico znaša 17.650
PLDP za leto 2035 za celotno varianto d 4-pasovno zahodno obvoznico znaša 30.504
Vir: Prometna in ekonomska analiza etap izgradnje 3. razvojne osi – jug: I. etapa (AC pri NM – Maline) po idejnem načrtu za DPN iz l. 2012, končno poročilo, Omegaconsult d.o.o., maj 2013 - prilogi 2.18.1 in 2.18.6</t>
  </si>
  <si>
    <t>EKONOMSKA UPRAVIČENOST:
ISD: 0,19 % (za celotno investicijo AC pri NM - Maline z 2-pasovno zahodno obvoznico)
Podatek za 2-pasovno povezavo Revoz - Maline ne obstaja.
(vir: Prometna in ekonomska analiza etap izgradnje 3. razvojne osi – jug: I. etapa (AC pri NM – Maline) po idejnem načrtu za DPN iz l. 2012, končno poročilo, Omegaconsult d.o.o., maj 2013</t>
  </si>
  <si>
    <t>PLDDP za leto 2015 za celotno varianto s 4-pasovno zahodno obvoznico znaša od 8.089 do 10.231 (odvisno od odseka)
PLDDP za leto 2035 za celotno varianto s 4-pasovno zahodno obvoznico znaša od 15.482 do 20.049 (odvisno od odseka)
Vir: Prometna in ekonomska analiza etap izgradnje Tretje razvojne osi – jug: I. etapa (AC pri NM – Maline) po idejnem načrtu za DPN iz l. 2012, končno poročilo, Omegaconsult d.o.o., maj 2013 - prilogi 2.18.1 in 2.18.6</t>
  </si>
  <si>
    <t>EKONOMSKA UPRAVIČENOST:
Samo ena različica: ISD 23,22 %
Vir: Preveritev prometnih podatkov in rezultatov ekonomskega vrednostenja za razširitev AC odseka Koseze-Kozarje v šestpasovnico, DRI, junij 2015</t>
  </si>
  <si>
    <t>FINANČNA NETO SEDANJA VREDNOST:
investicijska dokumentacija ne obstaja</t>
  </si>
  <si>
    <t>EKONOMSKA UPRAVIČENOST:
Naložba je ekonomsko upravičena.
ISD: 8,705 %
Vir: Novelacija 2. investicijskega programa za izgradnjo AC odseka Šentvid - Koseze, maj 2008</t>
  </si>
  <si>
    <t>2016-2024</t>
  </si>
  <si>
    <t xml:space="preserve">Podpisana je medržavna pogodba in zaveza vezana na direktivo Evropskega parlamenta in Sveta 2004/54/ES (do 30.aprila 2019 morajo biti v predoru izvedeni ubežni rovi) </t>
  </si>
  <si>
    <t xml:space="preserve">Izdelava študije </t>
  </si>
  <si>
    <t>Ekonomska upravičenost je izkazana na osnovi dokumenta Preveritev prometnih podatkov in rezultatov ekonomskega vrednostenja za AC priključek Brezovica, DRI, junij 2015</t>
  </si>
  <si>
    <t>Vključena je samo priprava:
izdelava dokumentacije in nadzor ter raziskave.</t>
  </si>
  <si>
    <t xml:space="preserve">Vključena je priprava in izvedba.
V teku je izbor izvajalca za projektiranja PGD/PZI za 1. in 2. etapo 
in razpis za sodelovanje arhitekturnega natečaja. </t>
  </si>
  <si>
    <t>Izdelava celotne projektno tehnične dokumenatcije za pridobitev gradbenega dovoljenja (vključno z pridobitvijo GD)</t>
  </si>
  <si>
    <t>Vključena je priprava in izvedba.
Vir za podatke o ekonomski upravičenosti je Preveritev prometnih podatkov in rezultatov ekonomskega vrednostenja za razširitev AC odseka Koseze-Kozarje v šestpasovnico, DRI, junij 2015</t>
  </si>
  <si>
    <t>Dokončanje del - polni priključek Šentvid.
V teku je pridobitev pravnomočnega gradbenega dovoljenja.</t>
  </si>
  <si>
    <t>Razširitev Bertoške vpadnice v štiripasovnico
 v dolžini 1,15 km.
Investicija je potrebna zaradi izrazito naraščajočega luškega cestnega prometa in visokih prometnih obremenitev.</t>
  </si>
  <si>
    <t>Razširitev Bertoške vpadnice v štiripasovnico« na situaciji - Projekt  št.  NG/014-2013, PS prostor, d.o.o. Koper, 2013
in Preveritev potrebnih postopkov za raširitev Bertoške vpadnice, DRI UI d.o.o, september 2013</t>
  </si>
  <si>
    <t xml:space="preserve">Izvedba Srminske vpadnice
predvidoma državna cesta
v dolžini 1,4 km
</t>
  </si>
  <si>
    <t>Ptuj - Ormož (novogradnja)
Gorišnica - Ormož</t>
  </si>
  <si>
    <t>Potez Markovci - Gorišnica - Ormož
Glavna cesta - dvopasovnica
v dolžini 10,4 km
SAMO PRIPRAVA</t>
  </si>
  <si>
    <t>Potrjeni IP (julij 2000) št. 2644-14/00-7 v LPRO 2009 v UL 53/10. 072.079 objavljena investicijska vrednost</t>
  </si>
  <si>
    <t>Ptuj - Ormož (novogradnja)
Markovci - Gorišnica</t>
  </si>
  <si>
    <t>Potez Markovci - Gorišnica - Ormož
Glavna cesta - dvopasovnica
v dolžini 5,70 km
SAMO PRIPRAVA</t>
  </si>
  <si>
    <t xml:space="preserve">Protivetrna zaščita 
na HC H4 Razdrto – Vipava – Ajdovščina
v dolžini 17,6 km
testna polja in izvedba PVZ
</t>
  </si>
  <si>
    <t>Ocena vrednosti DARS na osnovi pričakovane variante (varianta se bo oblikovala na podlagi projektne dokumentacije)</t>
  </si>
  <si>
    <t>Ocena vrednosti del na podlagi idejnih skic, LUZ</t>
  </si>
  <si>
    <t>Urna sezonska konica sobota dopoldan za leto 2034 na obstoječi dvopasovni Bertoški vpadnici: ca. 1.240 vozil/uro (ob upoštevani zgrajeni HC Koper-Dragonja in Srminski vpadnici)
vir: Prometna preveritev nove projektne rešitve razcepa Škocjan na odseku HC Koper – Dragonja, december 2009</t>
  </si>
  <si>
    <t xml:space="preserve">Ocena strokovnih služb DARS,
vključena je izvedba razširitve v 4-pasovnico </t>
  </si>
  <si>
    <t>FINANČNA NETO SEDANJA VREDNOST:
ISD manjša od 0 %
finančna neto sedanja vrednost: -6.652.511 EUR</t>
  </si>
  <si>
    <t>EKONOMSKA UPRAVIČENOST:
ISD: 36,10 %
vir: investicijski program za navezavo Luke Koper na AC omrežje, 2. faza - Srminska vpadnica</t>
  </si>
  <si>
    <t xml:space="preserve">urna sezonska konica sobota dopoldan za leto 2034: ca. 940 vozil/uro (ob upoštevani zgrajeni HC Koper-Dragonja)
vir: Prometna preveritev nove projektne rešitve razcepa Škocjan na odseku HC Koper – Dragonja, december 2009
</t>
  </si>
  <si>
    <t xml:space="preserve"> 2017-2023</t>
  </si>
  <si>
    <t>Novelacija dokumentacije, pridobitev soglasij in pridobitev GD</t>
  </si>
  <si>
    <t>FINANČNA NETO SEDANJA VREDNOST:
ISD manjša od 0 %
finančna neto sedanja vrednost: -26.830.904 EUR
Vir: osnutek investicijskega programa, junij 2015</t>
  </si>
  <si>
    <t>EKONOMSKA UPRAVIČENOST:
ISD= 9,94 %
finančna neto sedanja vrednost: -26.830.904 EUR
Vir: osnutek investicijskega programa, junij 2015</t>
  </si>
  <si>
    <t>Predlog dopolnitev za načrt izvajanja koncesije MZI - dopis z dne 26.1.2017
ocenjena vrednost - 50 %
po sporazumu DARS - MOK - MZI</t>
  </si>
  <si>
    <t>Predlog dopolnitev za načrt izvajanja koncesije MZI - dopis z dne 26.1.2017
ocenjena vrednost - 50 % (po sporazumu DARS - MOL )
posegi za povečanje kapacitet priključkov Lj.-Nove Jarše, Leskovškova (postal bo samostojen priključek) in Letališka so v fazi študij, s katerimi se preverja optimalna ureditev posameznega priključka. Vrednost del bo mogoče določiti šele po izdelavi idejne zasnove, ki bo vključevala tudi katastrski in predračunski elaborat.</t>
  </si>
  <si>
    <t xml:space="preserve">Ocenjena vrednost - 50 % (po sporazumu DARS - DRSI)
Projektna dokumentacija je v fazi popravkov po recenziji. </t>
  </si>
  <si>
    <t xml:space="preserve">ocenjena vrednost - 50 %(po sporazumu DARS - občina Vrhnika) 
Idejna zasnova (PNZ) glede na velikost rondoja ocenil vrednost investicije (dve krožni križišči s priključnimi kraki, brez povezovalne ceste do regionalke Vrhnika – Borovnica) 
izdelal zelo grobo oceno stroškov (predračunski elaborat ni bil izdelan). 
Ocenjuje, da je strošek enega krožnega križišča z navezavami krakov ca. 600.000 EUR torej skupaj 1.200.000 EUR. </t>
  </si>
  <si>
    <t>Prometna in ekonomska analiza etap izgradnje 3. razvojne os - jug: I. etapa (AC pri NM-Maline) po idejnem načrtu za DPN iz l. 2012, OMEGAconsult, d.o.o., maj 2013 
za odsek Revoz - Maline 4-pasovna varianta (brez DDV, nivo cen februar 2013)</t>
  </si>
  <si>
    <t>PLDDP za leto  2015 za celotno varianto s 4-pasovno zahodno obvoznico znaša od 8.089 do 10.231 (odvisno od odseka)
PLDDP za leto  2035 za celotno varianto s 4-pasovno zahodno obvoznico znaša od 15.482 do 20.049 (odvisno od odseka)
Vir: Prometna in ekonomska analiza etap izgradnje Tretje razvojne osi – jug: I. etapa (AC pri NM – Maline) po idejnem načrtu za DPN iz l. 2012, končno poročilo, Omegaconsult d.o.o., maj 2013 - prilogi 2.18.1 in 2.18.6</t>
  </si>
  <si>
    <t>2019-2024</t>
  </si>
  <si>
    <t>Ocena vrednosti že upošteva znižanje za 25 %, oceno podali pripravljalci OP-ja. Ker predvideva izvedbo 2-pasovnice. V kolikor projekta ne bo možno realizirati v predvidenih okvirih, se predvidi posodobitev v obstoječem koridorju (pripravljavci OP).
DPN je v zaključni fazi.
V dinamiki  je predvidena izvedba v letih 2020-2024</t>
  </si>
  <si>
    <t>Državna cesta  
od priključka Šentrupert na AC A1 Šentilj - Koper do priključka Velenje jug  
(po DPN predvidena kot 4-pasovna HC)
 v skupni dolžini ca. 14 km + 1,5 km 2-pasovne navezovalne ceste Podgora)
ŠENRUPERT - VELENJE</t>
  </si>
  <si>
    <t>*Investicjska zasnova;
EPLAN - november 2016; dopolnitev po pripombah komisje - december 2016 
brez stroškov financiranja in brez postavk, ki se financirajo iz proračuna
nivo cen - september 2016 (vrednosti brez DDV)</t>
  </si>
  <si>
    <t xml:space="preserve">
Vključena je samo izvedba.
Gradnja vključuje gradnjo vzpostavitev začasne izpostave AC baze in nabavo gradbene mehanizacije. Gradnja vključuje tudi strošek nadzora in raziskav. 
Upoštevana je 4-pasovnica v polnem profilu.</t>
  </si>
  <si>
    <t>Državna cesta  
od priključka Velenje jug do priključka Slovenj Gradec jug  
(po DPN predvidena kot 4-pasovna HC) 
v skupni dolžini 17,5 km + 1,9 km 2-pasovne navezovalne ceste N1)
VELENJE - SLOVENJ GRADEC</t>
  </si>
  <si>
    <t>*IDP št. 11-335, PNZ julij 2010 - dopolnjeno april 2013
brez DDV in brez stroškov financiranja, brez postavk, ki se finacirajo iz proračuna
nivo cen - julij 2014</t>
  </si>
  <si>
    <t>EKONOMSKA UPRAVIČENOST:
upoštevana 4 % diskontna stopnja, ISD 4,75 %, projekt izgradnje 3. razvojne osi na odseku AC A1 - Velenje - Slovenj Gradec je ob upoštevanju širših ekonomskih učinkov EKONOMSKO UPRAVIČEN
(vir: Študija upravičenosti izgradnje nove cestne povezave na koridorju severnega dela 3. razvojne osi na odseku AC A1 - Velenje - Slovenj Gradec (Obravnava možnih scenarijev izgradnje nove cestne povezave, PNZ, januar 2017)</t>
  </si>
  <si>
    <t xml:space="preserve">
Vključena je samo izvedba.
Upoštevana  je 4-pasovnica v polnem profilu. V izdelavi je študija upravičenosti izgradnje nove cestne povezave na koridorju severnega dela 3RO AC A1-Velenje Slovenj Gradec.</t>
  </si>
  <si>
    <t>Potez Markovci - Gorišnica - Ormož
Glavna cesta - dvopasovnica
v dolžini 10,4 km
SAMO IZVEDBA</t>
  </si>
  <si>
    <t>Potrjeni IP (julij 2000) št. 2644-14/00-7 v LPRO 2009 v UL 53/10. 072.079 objavljena Investcijska vrednost.</t>
  </si>
  <si>
    <t xml:space="preserve">
Glavna cesta Hajdina - Ormož je predvidena kot dvopasovnica:                                                         
 - odsek Ptuj - Markovci dolžine 6,40 km,              
 - odsek Markovci - Gorišnica dolžine 5,70 km,            
 - odsek Gorišnica - Ormož dolžine 10,40 km</t>
  </si>
  <si>
    <t>Potez Markovci - Gorišnica - Ormož
Glavna cesta - dvopasovnica
v dolžini 5,70 km
SAMO IZVEDBA</t>
  </si>
  <si>
    <t>Izvedba programa</t>
  </si>
  <si>
    <t>Investicije v protihrupno zaščito so odvisne od sprejetih Operativnih programov (OP) zaščite pred hrupom, ki ga pripravi MOP, sprejme pa Vlada. Podlaga za izvedbo protihrupnih (PH) ukrepov iz leta 2012 je Operativni program zaščite pred hrupom 2012 – 2017. V naslednjih letih pričakujemo noveliran OP, ki nam bo nalagal dodatno PH zaščito (verjetno LJ obroč, nekateri drugi starejši odseki…). Glede na to da sedanji OP velja do 2017, lahko pričakujemo, da bo nov sprejet za leta po 2018, na podlagi katerega bo potrebno izvajati dodatne ukrepe zaščite pred hrupom. Če bo OP sprejet v 2018, lahko načrtujemo pričetek investicij iz tega naslova v letu 2019, verjetno za obdobje 5 let. Ta ciklus se bo potem še nadaljeval, tako da bodo investicije potrebne še po letu 2024. Ocena potrebnih sredstev za protihrupno zaščito je ca. 10 mio EUR letno.</t>
  </si>
  <si>
    <t>FINANČNA NETO VREDNOST:
 V končnem letu 2023 torej uvedba sistema ITS prinaša okoli 61 mio € finančne koristi. Ob ocenjeni
investiciji okoli 16 mio € pomeni razmerje finančne koristi/stroški prek 3, kar je povsem običajno za
investicije v ITS tehnologijo. To so koristi, ki so posledica samo manjših neposrednih stroškov za izgradnjo dodatnih parkirnih mest.</t>
  </si>
  <si>
    <t>EKONOMSKA UPRAVIČENOST:
Investicije na vseh obravnavanih odsekih dosegajo zadostno število
točk oziroma več kot 60 %, kot je predpisana meja za upravičenost investicije in so zatorej z vidika
razvojnih meril upravičene.</t>
  </si>
  <si>
    <t>Izvedba posameznih parkirišč je odvisna od predhodnega programa prioritet, ki jih določi MZI na osnovi študije DARS.</t>
  </si>
  <si>
    <t>Skladno s sklepom Vlade RS z dne 18.2.2010 so strateški mejni prehodi na AC/HC bivši MMP:
Škofije, Fermetiči, Vrtojba, Karavanke, Šentilj, Dolga vas, Pince
PRIPRAVA in IZVEDBA</t>
  </si>
  <si>
    <t>Trenutno potekajo aktivnosti samo na SMP Karavanke - v pripravi je javno naročilo za izbor izdelovalca strokovnih podlag za pobudo in za pobudo za DPN.</t>
  </si>
  <si>
    <t xml:space="preserve">Sklep o pričetku postopka izvedbe JN je potrjen. Razpisana naloga predstavlja prvi korak v postopku priprave državnega prostorskega načrta (DPN). Njena vrednost je ocenjena na 467.650 EUR brez DDV.
</t>
  </si>
  <si>
    <t>Ocena stroškov za etapo Razcep Srmin - priključek Šalara, Proniz d.o.o., sep. 2009, 
dopolnitve, marec 2015 in IDP odlagališč zemeljskega izkopa, ki bo nastal ob gradnji HC, marec 2016 
brez DDV, brez odkupi/spr.namemb./proj.dok. in nadzor/nepred. dela in raziskave (ki sicer znašajo 19,40 mio EUR brez DDV)</t>
  </si>
  <si>
    <t>FINANČNA NETO SEDANJA VREDNOST:
ni podatka</t>
  </si>
  <si>
    <t xml:space="preserve">EKONOMSKA UPRAVIČENOST:
ni podatka
</t>
  </si>
  <si>
    <t>Urna sezonska konica sobota dopoldan za leto 2034: ca. 2.890 vozil/uro
Vir: Prometna preveritev nove projektne rešitve razcepa Škocjan na odseku HC Koper – Dragonja, december 2009</t>
  </si>
  <si>
    <t>Odločitev o cestnini 1. etape še ni sprejeta.</t>
  </si>
  <si>
    <t>Investicijski program za izgradnjo odseka HC Jagodje - Lucija in priključne ceste za Piran, OMEGA consult d.o.o., Ljubljana, april 2010, dopolnitev november 2010, sklep ministra 411-67/2010/17-0034077 z dne 28.1.2011 + Podatek DARS (VREDNOSTI GRADNJE ŽE UPOŠTEVAJO NOVELACIJO INV. PROJEKTA APRIL 2015, OMEGA)
Osnutek nepotrjenega IP 2016, brez stroškov finaciranja</t>
  </si>
  <si>
    <t>FINANČNA NETO SEDANJA VREDNOST:
Finančna ISD investicije:       -3,81%
Finančna ISD kapitala:           -6,47%</t>
  </si>
  <si>
    <t>EKONOMSKA UPRAVIČENOST:
ISD: 8,11 %
Investicija je družbeno ekonomsko upravičena, 
finančno pa ni upravičena.</t>
  </si>
  <si>
    <t xml:space="preserve">ocena PLDP za leto 2035:
HC med Jagodjem in priključno cesto Piran - 26.001 vozil PLDP 
med priključno cesto za Piran in krožiščem Lucija -17.113 vozil PLDP
priključna cesta Piran - 14.181 vozil PLDP
GC G2-11 je Jagodje - Valeta povprečno med 7.562  in 12.734 vozil PLDP
med Valeto in Sečo 7.077 in 8.453 vozil PLDP
občinska cesta med Lucijo in Porotrožem - med 12.186 in 18.212 vozil PLDP
RC R3-629 Piran - Valeta je med 10.288 in 19.484 vozil PLDP.
</t>
  </si>
  <si>
    <t>Dinamika izvajanja je prilagojena tehničnim možnostim.</t>
  </si>
  <si>
    <t>MMP Dragonja - državna meja z RH
manjkajoči del HC od mejnega platoja MMP Dragonja do državne meje z Republiko Hrvaško (novogradnja)
v dolžini 0,5 km</t>
  </si>
  <si>
    <t>EKONOMSKA UPRAVIČENOST:
investicijska dokumentacija ne obstaja</t>
  </si>
  <si>
    <t>Obvoznica Ptuj</t>
  </si>
  <si>
    <t>2-pasovna cesta dolžine ca. 8 km
PTUJ - MARKOVCI</t>
  </si>
  <si>
    <t>Gradbeno-tehnični elaborat, BPI+Dolenjska projektiva, junij 2007
nivo cen maj 2007
brez DDV, brez odkupov (vrednost odkupov je sicer 5,62 mio EUR)</t>
  </si>
  <si>
    <t>EKONOMSKA UPRAVIČENOST:
za izbrano varianto: ISD 10,9 %</t>
  </si>
  <si>
    <t>PLDP za leto 2032 za odsek Ptuj - Markovci (severne variante): ca. 23.000 vozil/dan, upoštevana cestnina
Vir: prometna študija Ptuj - Markovci, PNZ, št. Pr. 12-1174 junij 2007</t>
  </si>
  <si>
    <t>Ocena strokovnih služb DARS
Izvedba pilotnega projekta vpeljave gospodarjenja s premostitvenimi objekti z aplikacijo dTIMS_CT (2016-2017). Po uspešno izvedenem pilotnem projektu implemantacija sistema za vse premostitvene objekte (2018-2020).</t>
  </si>
  <si>
    <t>FINANČNA NETO SEDANJA VREDNOST:
s podatkom ne razpolagamo - naročnik dokumentacije Občina Domžale</t>
  </si>
  <si>
    <t xml:space="preserve">EKONOMSKA UPRAVIČENOST:
Upravičenost priključka je dokazana v:
- Prometni študiji Občine Domžale (PNZ, Ljubljana, 2006),
- Primerjalni študiji različic trzinske obvoznice in podaljška glavne ceste G2-104 od Trzina do Štude (PNZ, Ljubljana, 2008).
vir: osnutek projektne naloge za PGD iz leta 2008
</t>
  </si>
  <si>
    <t>Oceno investicije je podal pripravljalec OP.
Priključek Študa je načrtovan v okviru veljavnega DLN za AC Blagovica - Šentjakob. Skladno z Uredbo o DPN se priključek izvede, ko so za to izpolnjeni pogoji. Pogoji so bili izpolnjeni v letu 2008, zato je DARS takrat pristopil k izvedbi razpisa za PGD. Razpis nato na pobudo Občine Domžale ni bil izpeljan, saj želi občina drugačen priključek (z navezavo na Ihan in proti zahodu na trzinsko obvoznico). Sledi zagotovitev ustreznega prostorskega akta za novo obliko priključka (sprememba obstoječega DLN, OPPN skupnega pomena,...), skupaj z občino in DRSI.
Oceno investicije je podal pripravljalec OP na podlagi priključka Brezovica, ko so za Brezovico jemali še podatek iz Predinvesticijske zasnove za izgradnjo priključka Brezovica na AC A1 Brezovica - Vrhnika, odsek 0052, PNZ d.o.o., Ljubljana, september 2007, dopolnitve november 2009 in oktober 2010, je bila ocena 15,86 mio EUR, kar je bila za Brezovico nova ocena in smo tudi Študo povečali za slabih 5 mio EUR.</t>
  </si>
  <si>
    <t>Idejna zasnova severne in južne obvoznice Vrhnika v dveh variantah, ACER, januar 2013
brez DDV, brez odkupov (ki sicer znašajo 660.660,00 EUR z DDV)</t>
  </si>
  <si>
    <t>EKONOMSKA UPRAVIČENOST:
NSV 7,65 mio EUR
ISD 9,62 %
podatki so za severno obv, + priklj Frtica + južna obv. + rekonstr obst. Priklj. Vrhnika
(vir: ŠTUDIJA VARIANT JUŽNE IN SEVERNE OBVOZNICE VRHNIKA – PROMET IN EKONOMIKA, PROMETNA ŠTUDIJA IN PROMETNO EKONOMSKO VREDNOTENJE, APPIA, februar 2013)</t>
  </si>
  <si>
    <t>PLDP za leto 2032:
Severna obvozna cesta je na odseku med R2-407 in AC priključkom Frtica obremenjena s 7.525 vozili, na odseku zahodno od R2-407 v smeri Logatca s 5.450 vozil.
(vir: ŠTUDIJA VARIANT JUŽNE IN SEVERNE OBVOZNICE VRHNIKA – PROMET IN EKONOMIKA, PROMETNA ŠTUDIJA IN PROMETNO EKONOMSKO VREDNOTENJE, APPIA, februar 2013)</t>
  </si>
  <si>
    <t>Idejni projekt C-180/07, PRONIZ d.o.o., oktober 2012 in IDP Odlagališč zemeljskega izkopa, ki bo nastal ob gradnji HC, marec 2016
brez DDV, brez odkupi/spr.namemb./proj.dok. in nadzor/napred. dela in raziskave (ki sicer znašajo 45,43 mio EUR brez DDV)</t>
  </si>
  <si>
    <t xml:space="preserve">EKONOMSKA UPRAVIČENOST:
Razmerje koristi/stroški znaša 0,53
vir: DIIP za odsek HC Koper - Dragonja, maj 2007 (za cel odsek!)
</t>
  </si>
  <si>
    <t>Urna sezonska konica sobota dopoldan za leto 2034: ca. 3.720 vozil/uro
Vir: Prometna preveritev nove projektne rešitve razcepa Škocjan na odseku HC Koper – Dragonja, december 2009</t>
  </si>
  <si>
    <t>V Resoluciji NP je predvidena izvedba po letu 2030.</t>
  </si>
  <si>
    <t>FINANČNA NETO SEDANJA VREDNOST:
Finančna ISD: -4,2 %</t>
  </si>
  <si>
    <t>EKONOMSKA UPRAVIČENOST:
Ekonomska ISD: 2,2 %
vir: ŠV/PIZ, LUZ, julij 2015, dop november 2015
(še nepotrjen)</t>
  </si>
  <si>
    <t>Priprava 2025 - 2030</t>
  </si>
  <si>
    <t>Zaradi "pravičnosti" uporabe AC, zagotovitev stabilnosti za vzdrževanje cest</t>
  </si>
  <si>
    <t>DARS / DRSI</t>
  </si>
  <si>
    <t>Ocena vrednosti ekodukta -                                                         delež DARS 5,0 mio EUR</t>
  </si>
  <si>
    <t>Sofinanciranje drugih upravljavcev</t>
  </si>
  <si>
    <t>EKONOMSKA UPRAVIČENOST:
ŽELODNIK - MENGEŠ Z OBVOZNICO MENGEŠ: ekonomsko upravičena investicija, ISD: 9,15 %, 
vir: inv. program, DDC, junij 2008, dopolnitev julij 2008
MENGEŠ - ŽEJE: investicija kot samostojen odsek ni ekonomsko upravičena, vir: inv. program januar 2010</t>
  </si>
  <si>
    <t>GC Želodnik - Vodice je predvidena kot dvopasovnica:                                                          
- odsek Želodnik - Mengeš z obvoznico Mengeš dolžine 10,40 km, (del obvoznica Mengeš v dolžini 3 km je že zgrajen)                                                  
- odsek Mengeš - Žeje  dolžine 3,48 km,            
 - odsek Žeje - Vodice dolžine 3,48 km
1. faza obvoznice Mengeš zgrajena; Projektna dokumentacija je izdelana v celoti, revidirana. Kdo bo nosilec izvedbe je odvisno od odločitve ali bo cesta cestninska.
V tabeli PZ (februar 2016) smo nastavili vrednosti (priprava 0,50 mio EUR in izvedba 50 mio EUR)
ocena DARS - upoštevan je samo preostanek celote, ki bo v izvedbi DRSI</t>
  </si>
  <si>
    <t>Potez Jeprca - Stanežiče - Brod</t>
  </si>
  <si>
    <t>Rekapitulacija iz idejnega projekta (strokovnih podlag za DPN) za navezovalno cesto Jeprca - Stanežiče - Brod, izdelal JV PNG d.o.o. + PNZ d.o.o. + LUZ d.d., št. projekta PNG - 449/08 – SP, september 2009, dop. november 2010.
nivo cen junij 2008
brez odkupov, brez DDV</t>
  </si>
  <si>
    <t>Neto sedanja vrednost za izbrano varianto: 50,61 mio EUR
(vir: PIZ, PNZ, julij 2008, po reviziji februar 2009, po reviziji maj 2009, ZAVRNJENA na KIOP!)</t>
  </si>
  <si>
    <t>EKONOMSKA UPRAVIČENOST:
vse različice so ekonomsko upravičene
ISD za izbrano varianto: 12,1 %
(vir: PIZ, PNZ, julij 2008, po reviziji februar 2009, po reviziji maj 2009, ZAVRNJENA na KIOP!)</t>
  </si>
  <si>
    <t>PLDP za leto 2024, upoštevana cestnina v prostem prometnem toku
odsek Jeprca - Stanežiče:
lahka vozila: ca. 43.000 vozil/dan
težka vozila (&gt; 3,5t): ca. 2.000 vozil/dan
odsek Stanežiče - Brod:
lahka vozila: ca. 18.500 vozil/dan
težka vozila (&gt; 3,5t): ca. 500 vozil/dan
vir: napoved hrupa in izdelava predloga protihrupne zaščite leta 2024, strokovne podlage za DPN, PNZ, september 2009; prometni podatki so v navedenem elaboratu povzeti po prometni študiji Prometne obremenitve in ekonomsko vrednotenje za NC Jeprca-Stanežiče-Brod (potek ceste po IDP), PNZ, št. pr. 12-1128/3, april 2008. Vir za prirpavo prometnih obremenitzev je novelirano cestno omrežje po IDP.</t>
  </si>
  <si>
    <t>DRSI redno vzdrževanje cest in področje prometa ter prometna varnost</t>
  </si>
  <si>
    <t>investicija se vodi pod DRSI, cestni del (Ro.43.3.)</t>
  </si>
  <si>
    <t xml:space="preserve">Nadaljnji razvoj letališke infrastrukture se bo izvajal v skladu z DPN, ki je v pripravi (izdelana je pobuda, analiza smernic, podan predlog izvedljive variante ter sprejet sklep o pripravi DPN, izdelava samega DPN se še ni začela).  Razvoj bo med drugim upošteval tudi potrebe RS in obratovalca letališča.  </t>
  </si>
  <si>
    <t xml:space="preserve">Nadaljnji razvoj letališke infrastrukture se bo izvajal v skladu z DPN, ki je v pripravi  (izdelana je pobuda, analiza smernic, podan predlog izvedljive variante ter sprejet sklep o pripravi DPN, izdelava samega DPN se še ni začela). Razvoj bo med drugim upošteval tudi potrebe RS in obratovalca letališča. </t>
  </si>
  <si>
    <t xml:space="preserve"> 2015-2022</t>
  </si>
  <si>
    <t xml:space="preserve">Obnova oziroma posodobitev letališke infrastrukture do leta 2017 izhaja iz realizacije proračuna RS za leti 2015 in 2016. Za obdobje 2017-2020 je pripravljen plan, ki temelji na predhodni oceni potreb za zagotavljanje nemotenega delovanja letaliških služb in infrastrukture v lasti RS. V letu 2017 bo zaključena dozidava objekta tehnični trakt / garaža gasilec za potrebe garažiranja gasilskega vozila. V leti 2018 se načrtuje še ureditev protipožarnih ukrepov ter meteorne kanalizacije za potrebe ustrezne opreme in ureditve prizidka v skladu z izdanim gradbenim dovoljenjem št.35105-59/2014/3 01031424. </t>
  </si>
  <si>
    <t>Nadaljnji razvoj letališke infrastrukture se bo izvajal v skladu z DPN, ki je v pripravi (izdelana je pobuda, analiza smernic, podan predlog izvedljive variante ter sprejet sklep o pripravi DPN, izdelava samega DPN se še ni začela). Razvoj bo med drugim upošteval tudi potrebe RS in obratovalca letališča.</t>
  </si>
  <si>
    <t>Uvedba nacionalnega sistema subvencioniranja vozovnic JPP, v primeru uporabe regionalnih P+R (v gravitacijskem zaledju)</t>
  </si>
  <si>
    <t>Vzpostavitev kolesarskih povezav za namen dnevne mobilosti</t>
  </si>
  <si>
    <t>Dnevne migracije: ureditev povezav, nasutja, preplastitve, postavitev signalizacije, gradnja kritičnih odsekov</t>
  </si>
  <si>
    <t>U.17.2, R.40, Ro. 5, Ro.8, Ro.19, Ro.21,  Ro.34, Ro.35, Ro.41, U.16</t>
  </si>
  <si>
    <t>Avtovusni prevozniki imajo nominiranih 1100 avtobusov s katerimi izvajajo GJS prevoza potnikov. Prenova voznega parka bo del razpisa za podelitev večletnih koncesij za izvajanje GJS, da se bodo hitro zamenjala vozna sredstva, ki so že iztrošena in so neracionalna z vidika udobja in varnosti potnikov, okoljskih zahtev in racionalnega poslovanja. V skladu s pogoji in linijami, je predviden postopen prehod na tehnologije.</t>
  </si>
  <si>
    <t>Zniževanje emisije onesnaževal z ukrepom, da se cestni vozni park v javnem prometu redno obnavlja in da se pri nabavi novih vozil zagotovi njihova skladnost s stanjem tehnike; da se enaka pozornost kakor spodbujanju uporabe javnega prometa v urbanih središčih namenja drugim oblikam trajnostne mobilnosti (kolesarjenje, cone za pešce ali cone, v katere imajo vstop vozila z nič ali zelo malo emisijami onesnaževal – angl. low emission zone). Pri pripravi prostorskih aktov za nove infrastrukturne posege ali razširitev obstoječega prometnega omrežja je za zmanjšanje onesnaženosti zunanjega zraka treba upoštevati te splošne usmeritve: čim bolj zagotoviti ukrepe za zmanjšanje emisije onesnaževal (preprečevanje nastajanja zgostitev v prometu, zagotavljanje tekočega prometa pri zmerni potovalni hitrosti med 60 in 90 km/h, preusmeritev prometa), na območjih s čezmerno onesnaženostjo zunanjega zraka izvedba ukrepov za preprečevanje povečanja prometnih tokov na posameznih odsekih cestnega omrežja in uvajanje ukrepov za prepoved vstopa motornih vozil (predvsem tovornih), ki ne ustrezajo okoljskim standardom za nova vozila, izogibati se umeščanju ukrepov na območja poselitve, ki so za onesnaženost zunanjega zraka posebno občutljiva (stanovanjska pozidava, območja za zdravstveno dejavnost, turistična območja). Ukrepi varstva pred hrupom zaradi mestnega prometa obsegajo predvsem ukrepe za zmanjšanje emisije hrupa na viru, ukrepe za preprečevanje širjenja hrupa v okolje in ukrepe na stavbah. Pri načrtovanju mestne infrastrukture je potrebno zagotoviti trajnostno gospodarjenje z zemljišči in varovanje tal, se izogibati vodovarstvenim območjem in območjem, ogroženim zaradi poplav in z njimi povezane erozije ter območjem kulturne dediščine in izjemne krajine. Pri umeščanju v prostor se je potrebno izogibati območjem z naravovarstvenim statusom (Natura 2000 območja, zavarovana območja, naravne vrednote, EPO, območja, ki so predlagana za zavarovanje). V primeru fragmentacije migracijskih poti, je potrebno zagotoviti ustrezne prehode  načrtovane v skladu s pozitivno izkazano prakso na območju Evropske unije. V poglavju 9 tega dokumenta so po posameznih področjih podani tudi specifični omilitveni ukrepi, ki jih je treba upoštevati pri pripravi prostorskih načrtov in projektiranju mestnega javnega prometa.</t>
  </si>
  <si>
    <t>Nadaljevanje razvoja za potrebe prevoza potnikov, pošte in/ali blaga ter zagotovitev ustrezne infrastrukture za redno obratovanje letališča, na podlagi katerih bi se dosegali večji finančni učinki ter posredni učinki na turistični in gospodarski razvoj primorske regije.
V času priprave prostorske in projektne dokumentacije za širitev letališča je treba upoštevati sledeče usmeritve:
1. V sklopu širitve letališča so dovoljeni le tisti posegi, ki ne bodo negativno vplivali na bivalno okolje (hrup) in razvoj turizma na lokalni ravni ter na Krajinski park Sečoveljske soline.
2. Upoštevati Direktivo 2002/30/ES o oblikovanju pravil in postopkov glede uvedbe s hrupom povezanih omejitev obratovanja na letališčih Skupnosti.  Povečana obremenjenost okolja je pričakovana predvsem na vplivnem območju Portoroškega letališča, kje je možen dodatni omilitveni ukrep odkup in sprememba namembnosti stavb, pri katerih bo obremenitev okolja s hrupom presežena. Variantni omilitveni ukrep za zmanjšanje vpliva letališča Portorož na obremenjenost okolja s hrupom je tudi vzpostavitev multimodalne prometne povezave z večjimi letališči v širši okolici (Ljubljana, Trst, Reka, Pula), kjer je večja kapaciteta prevoza potnikov in blaga zagotovljena že v obstoječem stanju.
3. Načrtovati ustrezne tehnične rešitve, ki bodo preprečevale negativne vplive letališča na kopalne vode kopališč na širšem območju Strunjana, tako v času gradnje in obratovanja kakor tudi v primeru izrednih dogodkov (npr: nesreč z razlitjem nevarnih snovi).
4. Prednostno uporabljati zemljišča s slabšim pridelovalnim potencialom.
5. Upoštevati varstvene usmeritve za kulturno krajino Sečoveljske soline. 
6. Upoštevati usmeritve za varstvo narave: 
- širitev letališča je dopustna v primeru, da se ob večanju števila potnikov, število letaliških operacij zmanjša;
- v maksimalni možni meri se izogibati poseganju na varovano območje Sečoveljskih solin; 
- preprečiti negativen vpliv na lastnosti območja Sečoveljskih solin, zaradi katerih so te opredeljene kot ramsarska lokaliteta, območje Natura 2000 in krajinski park;
- širitev letališča ni dovoljena v habitate, ki so pomembni za ohranjanje biodiverzitete na območju Sečoveljskih solin.</t>
  </si>
  <si>
    <t>Nadaljevanje razvoja za potrebe prevoza potnikov, pošte in/ali blaga, skladno s povpraševanjem. Letališče bo tudi alternativno letališče Letališču Jožeta Pučnika Ljubljana. Za mariborsko letališče je izdelan glavni načrt nadaljnjega razvoja (angl. masterplan).
Pri načrtovanju objektov v okviru letališča je trebauUpoštevati Direktivo 2002/30/ES o oblikovanju pravil in postopkov glede uvedbe s hrupom povezanih omejitev obratovanja na letališčih Skupnosti. V času izdelave projektne dokumentacije je treba, zaradi možnosti vpliva na visoko ranljiv vodonosnik, izdelati oceno ogroženosti podzemne vode, ki vključuje tudi ustrezne tehnične rešitve za varovanje podzemne vode.</t>
  </si>
  <si>
    <t xml:space="preserve">Ukrepi varstva okolja pred hrupom zaradi železniškega prometa obsegajo predvsem ukrepe za zmanjšanje emisije hrupa na viru (modernizacija tirnih vozil in posodobitev železniške infrastrukture), ukrepe za preprečevanje širjenja hrupa v okolje (klasične in nizke protihrupne ograje) in ukrepe na stavbah (protihrupna sanacija fasadnih elementov). Konkretnejše ukrepe je treba opredeliti v operativnem programu varstva pred hrupom, ki mora zajemati vse pomembne železniške proge in železniško omrežje na obeh poselitvenih območjih (MO Ljubljana in MO Maribor). Zmanjšanje emisije hrupa je treba upoštevati tudi pri izvedbi ukrepov R.34 in R.35 (posodobitev voznega parka in tehnični ukrepi na tirnih vozilih).        
Z vidika zmanjšanja degradacije naravnega okolja ima rekonstrukcija obstoječih infrastrukturnih povezav prednost pred gradnjo novih prometnic, prav tako ima umeščanje prometne infrastrukture v že obstoječe infrastrukturne koridorje prednost pred umeščanjem v naravno ohranjen prostor. 
Pri načrtovanju prometne infrastrukture v prostor je potrebno zagotoviti trajnostno gospodarjenje z zemljišči in varovanje tal. Poseg na kmetijska in gozdna zemljišča je potrebno zmanjšati na najmanjšo možno mero ter pri tem prednostno načrtovati poseg po zemljiščih s slabšim pridelovalnim potencialom ter zemljiščih izven strjenih gozdnih kompleksov ter območij gozdov z lesno proizvodnimi funkcijami na prvi stopnji poudarjenosti.      
Železniška infrastruktura naj se ne umešča v priobalna in obalna zemljišča. Tovrstni posegi lahko povzročijo bistvene vplive na ekološko stanje vodotokov, zmanjšanje retenzijskih površin, kakor tudi kumulativne vplive na biodiverziteto območja in ekosistemske usluge območja. Pri načrtovanju železniške infrastrukture na območjih izredno visoko, zelo visoko in visoko ranljivih vodonosnikov je potrebno preučiti in načrtovati ustrezne tehnične rešitve, ki bodo preprečevale negativne vplive tako v primeru gradnje in obratovanja kakor tudi v primeru izrednih dogodkov. Pri umeščanju v prostor se je potrebno izogibati vodovarstvenim območjem in območjem, ogroženim zaradi poplav in z njimi povezane erozije.           
Infrastrukturni koridorji naj se prednostno ne umeščajo v območja kulturne dediščine in v območja izjemnih krajin in krajinska območja s prepoznavnimi značilnostmi na nacionalni ravni. Z ustreznimi tehničnimi ukrepi je potrebno zagotavljati kakovostno krajinsko sliko s sledenjem naravnim in kulturnim danostim in topografiji območja.       
Pri umeščanju železniške infrastrukture v prostor se je potrebno izogibati umeščanju objektov v območja z naravovarstvenim statusom (Natura 2000 območja, zavarovana območja, naravne vrednote, EPO, območja, ki so predlagana za zavarovanje). Čas izvajanja posegov se kar najbolj prilagodi življenjskim ciklom živali in rastlin. V primeru, da je elektrifikacija železniške proge načrtovana na območju preletnih in selitvenih poti ptic, je treba za preprečitev trkov ptic z električnimi vodniki predvideti ustrezne tehnične rešitve. Prednost pri izboru naj imajo variante, ki imajo manjši vpliv na migracijske poti prostoživečih živali (takšne z daljšim potekom v tunelih, pokritih vkopih, takšne ki sekajo manj migracijskih poti). V primeru fragmentacije migracijskih poti, je potrebno zagotoviti ustrezne prehode  načrtovane v skladu s pozitivno izkazano prakso na območju Evropske unije. </t>
  </si>
  <si>
    <t>Ukrepi varstva pred hrupom zaradi cestnega prometa obsegajo predvsem ukrepe za zmanjšanje hrupa pri viru (nizkohrupni asfalt, začasne ali trajne preusmeritve tranzitnega prometa in zniževanje hitrosti vožnje na območjih, občutljivih za hrup), ukrepe za preprečevanje širjenja hrupa v okolje (protihrupne ograje in nasipi) in ukrepe na stavbah (protihrupna sanacija fasadnih elementov). Natančneje je ukrepe treba opredeliti v operativnem programu varstva pred hrupom, ki mora zajemati vse pomembne ceste in cestno omrežje na obeh poselitvenih območjih (MO Ljubljana in MO Maribor). Pri pripravi tega programa se je treba osredotočiti predvsem: a) na zmanjšanje hrupa s cestne infrastrukture; v zvezi s tem je treba pripraviti strategijo in tehnološke rešitve, ki bodo zagotavljale učinkovito zmanjšanje hrupa zaradi kotaljenja, b) na pripravo in upoštevanje enotnih izhodišč za določitev območij zaščite s protihrupnimi ograjami/nasipi in načina njihove izvedbe ter c) na oblikovanje enotnih izhodišč za pripravo in izvedbo ukrepov na stavbah.   
Za zmanjšanje razvrednotenja naravnega okolja ima rekonstrukcija obstoječih infrastrukturnih povezav prednost pred gradnjo novih prometnic, prav tako ima umeščanje prometne infrastrukture v že obstoječe infrastrukturne koridorje prednost pred umeščanjem v naravno ohranjen prostor. 
Pri načrtovanju prometne infrastrukture v prostor je treba zagotoviti trajnostno gospodarjenje z zemljišči in varovanje tal. Posege v kmetijska in gozdna zemljišča je treba kar se da zmanjšati ter jih prednostno načrtovati po zemljiščih s slabšo pridelovalno zmožnostjo, pa tudi zemljiščih zunaj strnjenih gozdnih kompleksov in območij gozdov z lesnoproizvodnimi funkcijami na prvi stopnji poudarjenosti.           
Prometna infrastruktura naj se ne umešča na priobalna in obalna zemljišča. Tovrstni posegi lahko bistveno vplivajo na ekološko stanje vodotokov in zmanjšajo retenzijske površine, skupni vplivi pa učinkujejo na bioraznovrstnost in ekosistemsko delovanje območja. Pri načrtovanju posegov na območjih izredno visoko, zelo visoko in visoko ranljivih vodonosnikov je treba preučiti in načrtovati ustrezne tehnične rešitve, ki bodo preprečevale negativne vplive pri gradnji in obratovanju, pa tudi v izrednih dogodkih. Pri umeščanju prometne infrastrukture v prostor se je treba izogibati vodovarstvenim območjem in območjem, ogroženim zaradi poplav in erozije, povezane z njimi. 
Infrastrukturni koridorji naj se ne umeščajo prednostno na območja kulturne dediščine in izjemnih krajin ter krajinska območja s prepoznavnimi značilnostmi na državni ravni. Z ustreznimi tehničnimi ukrepi je treba zagotavljati kakovostno krajinsko sliko z upoštevanjem naravnih in kulturnih danosti in topografije območja.          
Pri umeščanju prometne infrastrukture v prostor se je treba izogibati območjem z naravovarstvenim statusom (območja Natura 2000, zavarovana območja, naravne vrednote, EPO, območja, ki so predlagana za zavarovanje). Čas izvajanja posegov se kar najbolj prilagodi življenjskim ciklom živali in rastlin. Prednost pri izboru naj imajo različice z manjšim vplivom na migracijske poti prostoživečih živali (take z daljšim potekom v tunelih, pokritih vkopih, take, ki sekajo manj migracijskih poti). Pri fragmentaciji migracijskih poti je treba zagotoviti ustrezne prehode načrtovano, v skladu z dobro prakso v Evropski uniji.          
Glede cestne varnosti se na podlagi analiz podatkov o prometnih nesrečah in terenskih ogledov določajo križišča in odseki z visoko stopnjo prometnih nesreč oz. odseki, na katerih je zaradi drugih vplivov treba izvajati ukrepe za zagotavljanje prometne varnosti. Zanje se nato pripravi program ukrepov, v katerem se določijo možni takojšnji ukrepi ter kratkoročni, srednjeročni in trajni ukrepi za izboljšanje prometne varnosti. Dosedanje analize so pokazale, da je na slovenskem cestnem omrežju treba sanirati veliko nevarnih križišč in odsekov. Pri ukrepih za večjo varnost na avtocesti je treba predvideti varnostne ukrepe, ki bodo učinkovito preprečili vožnjo v napačno smer, kar je treba izvesti kar najhitreje. Specifične omilitvene ukrepe je treba upoštevati pri pripravi prostorskih načrtov in projektiranju cestne infrastrukture.</t>
  </si>
  <si>
    <t>Razvoj zasnove počivališč/parkirišč na avtocestnem omrežju in ureditev površin na nekdanjih mednarodnih mejnih prehodih</t>
  </si>
  <si>
    <t>ocena investicijske vrednosti iz Resolucije</t>
  </si>
  <si>
    <t>terminski plan iz Resolucije</t>
  </si>
  <si>
    <t xml:space="preserve">Dokument je v medresorskem usklajevanju. </t>
  </si>
  <si>
    <t>ni bilo vključeno v Resoluciji</t>
  </si>
  <si>
    <t>2016-2020</t>
  </si>
  <si>
    <t>2016-2022, vključuje tudi ESO in ITS</t>
  </si>
  <si>
    <t>ni bilo vključeno v Resolucijo</t>
  </si>
  <si>
    <t>2020-2021</t>
  </si>
  <si>
    <t>do 2022</t>
  </si>
  <si>
    <t>stalen</t>
  </si>
  <si>
    <t>v Resoluciji ni bilo pod svojo točko, vendar sodi med R.39</t>
  </si>
  <si>
    <t>M.4.1</t>
  </si>
  <si>
    <t>Poglobitev plovnega kanala v bazen II</t>
  </si>
  <si>
    <t>izločen</t>
  </si>
  <si>
    <t>ni bil vključen v Resoluciji</t>
  </si>
  <si>
    <t>ni bilo v Resoluciji</t>
  </si>
  <si>
    <t>2020-2030</t>
  </si>
  <si>
    <t>viri vključeni v proračun DRSI</t>
  </si>
  <si>
    <t>2017-2024</t>
  </si>
  <si>
    <t>fazno do 2025</t>
  </si>
  <si>
    <t>Koncesionar in proračun RS, MZI / PP še ni odprta</t>
  </si>
  <si>
    <t>JZP in proračun RS, MZI / PP še ni odprta</t>
  </si>
  <si>
    <t>Proračun RS, MZI, URSP / PP 383010 - LLU; PP - EU sredstva (še ni odprta); PP - lastna udeležba (še ni odprta)</t>
  </si>
  <si>
    <t xml:space="preserve">Proračun RS, MZI, URSP / PP 383010 </t>
  </si>
  <si>
    <t>Proračun RS, MZI, URSP / PP 766410</t>
  </si>
  <si>
    <t>Proračun RS, MZI / PP 574710</t>
  </si>
  <si>
    <t>EU sredstva, proračun RS, MZI / PP 170064 - EU in PP 170065 - LU</t>
  </si>
  <si>
    <t xml:space="preserve">Proračun RS, MZI, URSP / PP 303910 </t>
  </si>
  <si>
    <t xml:space="preserve">Proračun RS, MzI, URSP / PP 303910 </t>
  </si>
  <si>
    <t xml:space="preserve">Proračun RS, MZI, URSP / PP 290010, 738810, 963500, 336310 </t>
  </si>
  <si>
    <t>Proračun RS - sofinanciranje MIZŠ in MZI, URSP / PP 570710</t>
  </si>
  <si>
    <t>Proračun RS, MZI, URSP / PP 625610</t>
  </si>
  <si>
    <t xml:space="preserve">Proračun RS, MZI, URSP / PP 383010, 140090 </t>
  </si>
  <si>
    <t>Proračun RS, MZI / PP130071</t>
  </si>
  <si>
    <t>proračun RS, MZI / PP 130071</t>
  </si>
  <si>
    <t>130070 Razvoj in urejanje zračnega promet, 2430-15-0005 Priprava DPN za letališče Jožeta Pučnika Ljubljana</t>
  </si>
  <si>
    <t>130070 Razvoj in urejanje zračnega promet, 2430-15-0004 Priprava DPN za letališče Edvarda Rusjana Maribor</t>
  </si>
  <si>
    <t>130070 Razvoj in urejanje zračnega promet, 2430-15-0006 Priprava DPN za letališče Portorož</t>
  </si>
  <si>
    <t>p.p. 160090</t>
  </si>
  <si>
    <t>p.p. 978610</t>
  </si>
  <si>
    <t>FINANČNA NETO SEDANJA VREDNOST:
upoštevana je 4 % diskontna stopnja, finančna NSV je negativna in znaša -143 mio EUR
Finančna ISD pri danih vhodnih podatkih ni izračunjliva, ker je neto denarni tok v opazovanem obdobju ves čas negativen.</t>
  </si>
  <si>
    <t>FINANČNA NETO SEDANJA VREDNOST: V končnem letu 2023 torej uvedba sistema ITS prinaša okoli 61 mio € finančne koristi. Ob ocenjeni investiciji okoli 16 mio € pomeni razmerje finančne koristi/stroški prek 3, kar je povsem običajno za investicije v ITS tehnologijo. To so koristi, ki so posledica samo manjših neposrednih stroškov za
izgradnjo dodatnih parkirnih mest.</t>
  </si>
  <si>
    <t>Študija zagotavljanja parkirnih površin za TV ob slovenskih AC in HC, 
PNZ d.o.o., december 2009
Po recenziji, januar 2010
Po recenziji, maj 2011
**Strošek za vse te ukrepe (zemljišča, izgradnja, ITS ukrepi) je v študiji ocenjen na 94.604.539 €. 
(v OP za ta del cca. 85,70 mio EUR)</t>
  </si>
  <si>
    <t xml:space="preserve">FINANČNA NETO SEDANJA VREDNOST:
vir: Investicijska zasnova, EPLAN d.o.o., november 2016, dop. december 2016
Finančna ISD je bila izračunana za 30-letno časovno obdobje ter z upoštevano splošno diskontno stopnjo 4 %. Finančna ISD je NEGATIVNA.
</t>
  </si>
  <si>
    <t xml:space="preserve">EKONOMSKA UPRAVIČENOST:
upoštevana 4 % diskontna stopnja, ISD 4,75 %, projekt izgradnje 3. razvojne osi na odseku AC A1 - Velenje - Slovenj Gradec je ob upoštevanju širših ekonomskih učinkov EKONOMSKO UPRAVIČEN
(vir: Študija upravičenosti izgradnje nove cestne povezave na koridorju severnega dela 3. razvojne osi na odseku AC A1 - Velenje - Slovenj Gradec (Obravnava možnih scenarijev izgradnje nove cestne povezave, PNZ, januar 2017)
</t>
  </si>
  <si>
    <t>PLDP pri upoštevanju 1 % letne rasti prometa za vsa vozila za leto 2040 AC A1 - Velenje: 20.800 vozil/dan
Vir: Študija upravičenosti izgradnje nove cestne povezave na koridorju severnega dela 3. razvojne osi na odseku AC A1 - Velenje - Slovenj Gradec (Obravnava možnih scenarijev izgradnje nove cestne povezave), PNZ, januar 2017</t>
  </si>
  <si>
    <t xml:space="preserve">FINANČNA NETO SEDANJA VREDNOST:
vir: PIZ, Omega d.o.o., julij 2008, dop. december 2008
Izračunano samo za varianto K15 (od AC do meje z R Avstrijo):
Finančna ISD je bila izračunana tako za 20 kot za 30-letno časovno obdobje ter variantno z upoštevano diskontno stopnjo 5% in 7%. V vseh primerih je Finančna ISD NEGATIVNA
</t>
  </si>
  <si>
    <t>PLDP pri upoštevanju 1 % letne rasti prometa  za vsa vozila za leto 2040 Velenje - Slovenj Gradec: 12.800 vozil/dan
Vir: Študija upravičenosti izgradnje nove cestne povezave na koridorju severnega dela 3. razvojne osi na odseku AC A1 - Velenje - Slovenj Gradec (Obravnava možnih scenarijev izgradnje nove cestne povezave), PNZ, januar 2017</t>
  </si>
  <si>
    <t>Priprava državnega prosotrskega načrta (ocenjena vrednost je podana samo za predhodne faze - strokovne podlage za pobudo, prometna študija, pobuda)
Sledijo še ostali koraki v postopku priprave DPN, za katere podatki še ne obstajajo!!!</t>
  </si>
  <si>
    <t>V pripravi je razpisna dokumentacija za izvedbo javnega naročila za pridobitev izdelovalca za izdelavo Strokovnih podlag za pobudo, pobude in analize smernic za državni prostorski načrt za razširitev ljubljanskega avtocestnega obroča in vpadnih avtocest (do sprejema sklepa o pripravi državnega prostorskega načrta) - ocenjena vrednost v naslednjem stolpcu se nanaša samo na zgoraj navedena odebeljena dela</t>
  </si>
  <si>
    <t>Napoved prometa za leto 2030:
ZAHODNA OBVOZNICA: jutranja konica do 5.400 vozil/h in smer, popoldanska konica do 5.300 vozil/h in smer
SEVERNA OBVOZNICA: jutranja konici do 5.300 vozil/h in smer, popoldanska konica do 5.200 vozil/h in smer
VZHODNA OBVOZNICA: jutranja konica do 4.500 vozil/h in smer, popoldanska konica do 5.400 vozil/h in smer
JUŽNA OBVOZNICA: jutranja konica do 4.400 vozil/h in smer, popoldanska konica do 4.700 vozil/h in smer
ZADOBROVA-ŠENTJAKOB: jutranjiakonica do 5.700 vozil/h in smer, popoldanska do 5.200 vozil/h in smer
BREZOVICA ZAHOD-KOZARJE: jutranja konica do 5.300 vozil/h in smer, popoldanska konica do 4.900 vozil/h in smer
ŠENTJAKOB-DOMŽALE: jutranja konica do 4.900 vozil/h in smer, popoldanska do 3.900 vozil/h in smer
DOLENJSKA AC: jutranja konica do 4.500 vozil/h in smer, popoldanska do 4.000 vozil/h in smer
VRHNIKA-BREZOVICA: jutranja konica do
3.300 vozil/h in smer, popoldanska do 3.400 vozil/h in smer
Leta 2030 bo količina prometa na meji prepustnosti 6-pasovnih avtocest in hitre ceste.
(vir: ŠTUDIJA ŠIRITVE LJUBLJANSKEGA AVTOCESTNEGA OBROČA IN AVTOCESTNIH PRIKLJUČNIH KRAKOV, Končno poročilo, PNZ, avgust 2009, po recenziji februar 2010)</t>
  </si>
  <si>
    <t>Oceno vrednosti je podal pripravljalec OP
Priključek Študa je načrtovan v okviru veljavnega DLN za AC Blagovica - Šentjakob. Skladno z Uredbo o DPN se priključek izvede, ko so za to izpolnjeni pogoji. Pogoji so bili izpolnjeni v letu 2008, zato je DARS takrat pristopil k izvedbi razpisa za PGD. Razpis nato na pobudo Občine Domžale ni bil izpeljan, saj želi Občina drugačen priključek (z navezavo na Ihan in proti zahodu na Trzinsko obvoznico). Sledi zagotovitev ustreznega prostorskega akta za novo obliko priključka (sprememba obstoječega DLN, OPPN skupnega pomena,...), skupaj z Občino in DRSI.
Oceno investicije je podal pripravljavec OP na podlagi priključka Brezovica – ko so za Brezovico jemali še podatek iz Predinvesticijska zasnova za izgradnjo priključka Brezovica na AC A1 Brezovica - Vrhnika, odsek 0052, PNZ d.o.o., Ljubljana, september 2007, dopolnitve november 2009 in oktober 2010, je bila ocena 15,86 mio EUR, kar je bila za Brezovico nova ocena in smo tudi Študo povečali za slabih 5 mio EUR.</t>
  </si>
  <si>
    <t xml:space="preserve">ARHEOLOGIJA:
V izvedbi so bile projektantske variante preveritve izvedbe arheoloških raziskav z namenom najmanjšega obsega posegov v arheološkem prostoru ostalin (kulturne dediščine) v tem območju, kakor tudi 
preveritev možnosti zmanjšanja arheoloških raziskav na minimum po obsegu kakor tudi investicijskem delu. 
Ocena vrednosti arheoloških raziskav na podlagi preveritev (od 5 do 8 mio EUR)
</t>
  </si>
  <si>
    <t xml:space="preserve">Glavna cesta Hajdina - Ormož je predvidena kot dvopasovnica:                                                         
 - odsek Ptuj - Markovci dolžine 6,40 km           
</t>
  </si>
  <si>
    <t xml:space="preserve">Ocena strokovnih služb DARS
Obrazložitev za testna polja:
Z ozirom na kompleksnost morfologije terena na območju HC in fizikalnega pojava sunkovitih burij se bodo v prvi fazi izvedla 3 testna polja, s katerimi se bo dokončno potrdilo ustreznost, učinkovitost in nivo zaščite predvidenih protivetrnih ograj. Testna polja so del projektiranih protivetrnih ograj, ki predstavljajo končno stanje.
Problematike zaščite prometa pred burjo:
na odseku HC H4 Razdrto – Vipava – Ajdovščina se predvideva izgradnja protivetrne zaščite v skupni dolžini 17,6 km.
</t>
  </si>
  <si>
    <t xml:space="preserve">Geotehnični ukrepi </t>
  </si>
  <si>
    <t xml:space="preserve">Premostitveni objekti </t>
  </si>
  <si>
    <t xml:space="preserve">Rekonstrukcije cest </t>
  </si>
  <si>
    <t xml:space="preserve">Projekti za sanacijo vozišč </t>
  </si>
  <si>
    <t>Ureditve cest</t>
  </si>
  <si>
    <t>Rekonstrukcije križišč</t>
  </si>
  <si>
    <t xml:space="preserve">Projekti modernizacij cest </t>
  </si>
  <si>
    <t xml:space="preserve">Novogradnje in obvoznice </t>
  </si>
  <si>
    <t>Skupinski projekti Sektorja za investicije v ceste in Službe za evropske zadeve in tehnično regulativo</t>
  </si>
  <si>
    <t>Skupinski projekti Sektorja za vzdrževanje, varstvo cest in prometno varnost</t>
  </si>
  <si>
    <t>Skupinski projekti ostalih sektorjev</t>
  </si>
  <si>
    <t>SKUPAJ DRSI</t>
  </si>
  <si>
    <t>SKUPAJ Sektor za investicije v ceste / Služba za evropske zadeve in tehnično regulativo</t>
  </si>
  <si>
    <t>SKUPAJ Sektor za vzdrževanje, varstvo cest in prometno varnost</t>
  </si>
  <si>
    <t>SKUPAJ ostali sektorji</t>
  </si>
  <si>
    <t>MzI, zasebni investitorji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</si>
</sst>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_-;\-* #,##0.00\ _€_-;_-* &quot;-&quot;??\ _€_-;_-@_-"/>
  </numFmts>
  <fonts count="39" x14ac:knownFonts="1">
    <font>
      <sz val="11"/>
      <color theme="1"/>
      <name val="Calibri"/>
      <family val="2"/>
      <charset val="238"/>
      <scheme val="minor"/>
    </font>
    <font>
      <sz val="8"/>
      <name val="Arial"/>
      <family val="2"/>
      <charset val="238"/>
    </font>
    <font>
      <sz val="8"/>
      <name val="Tahoma"/>
      <family val="2"/>
      <charset val="238"/>
    </font>
    <font>
      <b/>
      <sz val="8"/>
      <name val="Arial"/>
      <family val="2"/>
      <charset val="238"/>
    </font>
    <font>
      <sz val="10"/>
      <color indexed="8"/>
      <name val="Arial"/>
      <family val="2"/>
      <charset val="238"/>
    </font>
    <font>
      <sz val="10"/>
      <name val="Arial"/>
      <family val="2"/>
      <charset val="238"/>
    </font>
    <font>
      <b/>
      <sz val="15"/>
      <name val="Arial"/>
      <family val="2"/>
      <charset val="238"/>
    </font>
    <font>
      <b/>
      <sz val="10"/>
      <name val="Calibri"/>
      <family val="2"/>
      <charset val="238"/>
      <scheme val="minor"/>
    </font>
    <font>
      <b/>
      <sz val="9"/>
      <color indexed="81"/>
      <name val="Tahoma"/>
      <family val="2"/>
      <charset val="238"/>
    </font>
    <font>
      <sz val="9"/>
      <color indexed="81"/>
      <name val="Tahoma"/>
      <family val="2"/>
      <charset val="238"/>
    </font>
    <font>
      <b/>
      <sz val="8"/>
      <color rgb="FFFF0000"/>
      <name val="Arial"/>
      <family val="2"/>
      <charset val="238"/>
    </font>
    <font>
      <b/>
      <sz val="10"/>
      <color theme="0"/>
      <name val="Arial"/>
      <family val="2"/>
      <charset val="238"/>
    </font>
    <font>
      <b/>
      <sz val="9"/>
      <color rgb="FFFF0000"/>
      <name val="Arial"/>
      <family val="2"/>
      <charset val="238"/>
    </font>
    <font>
      <b/>
      <sz val="12"/>
      <color theme="0"/>
      <name val="Arial"/>
      <family val="2"/>
      <charset val="238"/>
    </font>
    <font>
      <b/>
      <sz val="10"/>
      <name val="Arial"/>
      <family val="2"/>
      <charset val="238"/>
    </font>
    <font>
      <b/>
      <sz val="10"/>
      <color rgb="FFFF0000"/>
      <name val="Arial"/>
      <family val="2"/>
      <charset val="238"/>
    </font>
    <font>
      <sz val="10"/>
      <color rgb="FFFF0000"/>
      <name val="Arial"/>
      <family val="2"/>
      <charset val="238"/>
    </font>
    <font>
      <sz val="10"/>
      <color rgb="FF00B050"/>
      <name val="Arial"/>
      <family val="2"/>
      <charset val="238"/>
    </font>
    <font>
      <sz val="10"/>
      <color theme="0"/>
      <name val="Arial"/>
      <family val="2"/>
      <charset val="238"/>
    </font>
    <font>
      <sz val="10"/>
      <color theme="0" tint="-0.499984740745262"/>
      <name val="Arial"/>
      <family val="2"/>
      <charset val="238"/>
    </font>
    <font>
      <sz val="10"/>
      <color rgb="FF7030A0"/>
      <name val="Arial"/>
      <family val="2"/>
      <charset val="238"/>
    </font>
    <font>
      <i/>
      <sz val="10"/>
      <color rgb="FFFF0000"/>
      <name val="Arial"/>
      <family val="2"/>
      <charset val="238"/>
    </font>
    <font>
      <u/>
      <sz val="10"/>
      <color rgb="FFFF0000"/>
      <name val="Arial"/>
      <family val="2"/>
      <charset val="238"/>
    </font>
    <font>
      <b/>
      <sz val="10"/>
      <color rgb="FF7030A0"/>
      <name val="Arial"/>
      <family val="2"/>
      <charset val="238"/>
    </font>
    <font>
      <sz val="12"/>
      <name val="Arial"/>
      <family val="2"/>
      <charset val="238"/>
    </font>
    <font>
      <sz val="12"/>
      <color theme="0"/>
      <name val="Arial"/>
      <family val="2"/>
      <charset val="238"/>
    </font>
    <font>
      <sz val="12"/>
      <color rgb="FFFF0000"/>
      <name val="Arial"/>
      <family val="2"/>
      <charset val="238"/>
    </font>
    <font>
      <sz val="12"/>
      <color rgb="FF00B050"/>
      <name val="Arial"/>
      <family val="2"/>
      <charset val="238"/>
    </font>
    <font>
      <sz val="11"/>
      <color theme="1"/>
      <name val="Calibri"/>
      <family val="2"/>
      <charset val="238"/>
      <scheme val="minor"/>
    </font>
    <font>
      <sz val="8"/>
      <color rgb="FFFF0000"/>
      <name val="Arial"/>
      <family val="2"/>
      <charset val="238"/>
    </font>
    <font>
      <sz val="8"/>
      <name val="Calibri"/>
      <family val="2"/>
      <charset val="238"/>
      <scheme val="minor"/>
    </font>
    <font>
      <sz val="8"/>
      <color theme="1"/>
      <name val="Arial"/>
      <family val="2"/>
      <charset val="238"/>
    </font>
    <font>
      <u/>
      <sz val="8"/>
      <color rgb="FFFF0000"/>
      <name val="Arial"/>
      <family val="2"/>
      <charset val="238"/>
    </font>
    <font>
      <sz val="8"/>
      <color rgb="FF000000"/>
      <name val="Arial"/>
      <family val="2"/>
      <charset val="238"/>
    </font>
    <font>
      <b/>
      <sz val="8"/>
      <color theme="1"/>
      <name val="Arial"/>
      <family val="2"/>
      <charset val="238"/>
    </font>
    <font>
      <sz val="8"/>
      <color rgb="FFFC2433"/>
      <name val="Arial"/>
      <family val="2"/>
      <charset val="238"/>
    </font>
    <font>
      <sz val="8"/>
      <color rgb="FF009900"/>
      <name val="Arial"/>
      <family val="2"/>
      <charset val="238"/>
    </font>
    <font>
      <b/>
      <sz val="8"/>
      <color rgb="FF009900"/>
      <name val="Arial"/>
      <family val="2"/>
      <charset val="238"/>
    </font>
    <font>
      <sz val="8"/>
      <color rgb="FF00B0F0"/>
      <name val="Arial"/>
      <family val="2"/>
      <charset val="238"/>
    </font>
  </fonts>
  <fills count="27">
    <fill>
      <patternFill patternType="none"/>
    </fill>
    <fill>
      <patternFill patternType="gray125"/>
    </fill>
    <fill>
      <patternFill patternType="solid">
        <fgColor rgb="FF00B0F0"/>
        <bgColor indexed="64"/>
      </patternFill>
    </fill>
    <fill>
      <patternFill patternType="solid">
        <fgColor rgb="FFFFFFFF"/>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FFCC"/>
        <bgColor indexed="64"/>
      </patternFill>
    </fill>
    <fill>
      <patternFill patternType="solid">
        <fgColor rgb="FFFFFF66"/>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9" tint="-0.249977111117893"/>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8" tint="0.39997558519241921"/>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rgb="FFFF0000"/>
        <bgColor indexed="64"/>
      </patternFill>
    </fill>
    <fill>
      <patternFill patternType="solid">
        <fgColor theme="0"/>
        <bgColor indexed="64"/>
      </patternFill>
    </fill>
    <fill>
      <patternFill patternType="solid">
        <fgColor rgb="FFFFFF99"/>
        <bgColor indexed="64"/>
      </patternFill>
    </fill>
    <fill>
      <patternFill patternType="solid">
        <fgColor rgb="FF99FF99"/>
        <bgColor indexed="64"/>
      </patternFill>
    </fill>
    <fill>
      <patternFill patternType="solid">
        <fgColor rgb="FFFF99FF"/>
        <bgColor indexed="64"/>
      </patternFill>
    </fill>
    <fill>
      <patternFill patternType="solid">
        <fgColor rgb="FF66CCFF"/>
        <bgColor indexed="64"/>
      </patternFill>
    </fill>
    <fill>
      <patternFill patternType="solid">
        <fgColor rgb="FFF57323"/>
        <bgColor indexed="64"/>
      </patternFill>
    </fill>
    <fill>
      <patternFill patternType="solid">
        <fgColor rgb="FF1EF0FA"/>
        <bgColor indexed="64"/>
      </patternFill>
    </fill>
    <fill>
      <patternFill patternType="solid">
        <fgColor theme="6" tint="-0.249977111117893"/>
        <bgColor indexed="64"/>
      </patternFill>
    </fill>
    <fill>
      <patternFill patternType="solid">
        <fgColor theme="0" tint="-0.249977111117893"/>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s>
  <cellStyleXfs count="7">
    <xf numFmtId="0" fontId="0" fillId="0" borderId="0"/>
    <xf numFmtId="0" fontId="4" fillId="0" borderId="0"/>
    <xf numFmtId="0" fontId="5" fillId="0" borderId="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cellStyleXfs>
  <cellXfs count="481">
    <xf numFmtId="0" fontId="0" fillId="0" borderId="0" xfId="0"/>
    <xf numFmtId="0" fontId="1" fillId="0" borderId="0" xfId="0" applyFont="1" applyAlignment="1" applyProtection="1">
      <alignment horizontal="center" vertical="center" wrapText="1"/>
      <protection locked="0"/>
    </xf>
    <xf numFmtId="0" fontId="1" fillId="0" borderId="0" xfId="0" applyFont="1" applyFill="1" applyAlignment="1" applyProtection="1">
      <alignment horizontal="center" vertical="center" wrapText="1"/>
      <protection locked="0"/>
    </xf>
    <xf numFmtId="1" fontId="3" fillId="0" borderId="1" xfId="0" applyNumberFormat="1" applyFont="1" applyFill="1" applyBorder="1" applyAlignment="1" applyProtection="1">
      <alignment horizontal="center" vertical="center" wrapText="1"/>
      <protection locked="0"/>
    </xf>
    <xf numFmtId="4" fontId="1" fillId="0" borderId="1" xfId="0" applyNumberFormat="1" applyFont="1" applyFill="1" applyBorder="1" applyAlignment="1" applyProtection="1">
      <alignment horizontal="center" vertical="center" wrapText="1"/>
      <protection locked="0"/>
    </xf>
    <xf numFmtId="4" fontId="1" fillId="0" borderId="0" xfId="0" applyNumberFormat="1" applyFont="1" applyFill="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6" fillId="0" borderId="0" xfId="0" applyFont="1" applyFill="1" applyAlignment="1" applyProtection="1">
      <alignment horizontal="center" vertical="center" wrapText="1"/>
      <protection locked="0"/>
    </xf>
    <xf numFmtId="0" fontId="1" fillId="0" borderId="0"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2" fontId="3" fillId="0" borderId="1" xfId="0" applyNumberFormat="1" applyFont="1" applyFill="1" applyBorder="1" applyAlignment="1" applyProtection="1">
      <alignment horizontal="center" vertical="center" wrapText="1"/>
      <protection locked="0"/>
    </xf>
    <xf numFmtId="2" fontId="1" fillId="0" borderId="1" xfId="0" applyNumberFormat="1" applyFont="1" applyFill="1" applyBorder="1" applyAlignment="1" applyProtection="1">
      <alignment horizontal="center" vertical="center" wrapText="1"/>
      <protection locked="0"/>
    </xf>
    <xf numFmtId="2" fontId="1" fillId="0" borderId="1" xfId="0" applyNumberFormat="1" applyFont="1" applyBorder="1" applyAlignment="1" applyProtection="1">
      <alignment horizontal="center" vertical="center" wrapText="1"/>
      <protection locked="0"/>
    </xf>
    <xf numFmtId="2" fontId="1" fillId="0" borderId="0" xfId="0" applyNumberFormat="1" applyFont="1" applyAlignment="1" applyProtection="1">
      <alignment horizontal="center" vertical="center" wrapText="1"/>
      <protection locked="0"/>
    </xf>
    <xf numFmtId="0" fontId="1" fillId="0" borderId="1" xfId="0" applyFont="1" applyFill="1" applyBorder="1" applyAlignment="1" applyProtection="1">
      <alignment horizontal="center" vertical="center" wrapText="1"/>
      <protection locked="0"/>
    </xf>
    <xf numFmtId="0" fontId="1" fillId="0" borderId="0" xfId="0" applyFont="1" applyBorder="1" applyAlignment="1" applyProtection="1">
      <alignment horizontal="center" vertical="center" wrapText="1"/>
      <protection locked="0"/>
    </xf>
    <xf numFmtId="0" fontId="3" fillId="0" borderId="0" xfId="0" applyFont="1" applyFill="1" applyBorder="1" applyAlignment="1" applyProtection="1">
      <alignment horizontal="center" vertical="center" wrapText="1"/>
      <protection locked="0"/>
    </xf>
    <xf numFmtId="2" fontId="3" fillId="0" borderId="0" xfId="0" applyNumberFormat="1" applyFont="1" applyFill="1" applyBorder="1" applyAlignment="1" applyProtection="1">
      <alignment horizontal="center" vertical="center" wrapText="1"/>
      <protection locked="0"/>
    </xf>
    <xf numFmtId="1" fontId="3" fillId="0" borderId="0" xfId="0" applyNumberFormat="1" applyFont="1" applyFill="1" applyBorder="1" applyAlignment="1" applyProtection="1">
      <alignment horizontal="center" vertical="center" wrapText="1"/>
      <protection locked="0"/>
    </xf>
    <xf numFmtId="0" fontId="3" fillId="0" borderId="7" xfId="0" applyFont="1" applyFill="1" applyBorder="1" applyAlignment="1" applyProtection="1">
      <alignment horizontal="center" vertical="center" wrapText="1"/>
      <protection locked="0"/>
    </xf>
    <xf numFmtId="2" fontId="3" fillId="0" borderId="7" xfId="0" applyNumberFormat="1" applyFont="1" applyFill="1" applyBorder="1" applyAlignment="1" applyProtection="1">
      <alignment horizontal="center" vertical="center" wrapText="1"/>
      <protection locked="0"/>
    </xf>
    <xf numFmtId="0" fontId="7" fillId="0" borderId="1" xfId="0" applyFont="1" applyFill="1" applyBorder="1" applyAlignment="1" applyProtection="1">
      <alignment horizontal="left" vertical="top" wrapText="1"/>
      <protection locked="0"/>
    </xf>
    <xf numFmtId="4" fontId="1" fillId="0" borderId="0" xfId="0" applyNumberFormat="1" applyFont="1" applyFill="1" applyBorder="1" applyAlignment="1" applyProtection="1">
      <alignment horizontal="center" vertical="center" wrapText="1"/>
      <protection locked="0"/>
    </xf>
    <xf numFmtId="0" fontId="1" fillId="0" borderId="7" xfId="0" applyFont="1" applyFill="1" applyBorder="1" applyAlignment="1" applyProtection="1">
      <alignment horizontal="center" vertical="center" wrapText="1"/>
      <protection locked="0"/>
    </xf>
    <xf numFmtId="0" fontId="1" fillId="0" borderId="5" xfId="0" applyFont="1" applyFill="1" applyBorder="1" applyAlignment="1" applyProtection="1">
      <alignment horizontal="center" vertical="center" wrapText="1"/>
      <protection locked="0"/>
    </xf>
    <xf numFmtId="0" fontId="1" fillId="0" borderId="6" xfId="0" applyFont="1" applyFill="1" applyBorder="1" applyAlignment="1" applyProtection="1">
      <alignment horizontal="center" vertical="center" wrapText="1"/>
      <protection locked="0"/>
    </xf>
    <xf numFmtId="0" fontId="1" fillId="0" borderId="15" xfId="0" applyFont="1" applyFill="1" applyBorder="1" applyAlignment="1" applyProtection="1">
      <alignment horizontal="center" vertical="center" wrapText="1"/>
      <protection locked="0"/>
    </xf>
    <xf numFmtId="0" fontId="10" fillId="0" borderId="0" xfId="0" applyFont="1" applyFill="1" applyAlignment="1" applyProtection="1">
      <alignment horizontal="center" vertical="center" wrapText="1"/>
      <protection locked="0"/>
    </xf>
    <xf numFmtId="0" fontId="1" fillId="0" borderId="1"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protection locked="0"/>
    </xf>
    <xf numFmtId="0" fontId="5" fillId="0" borderId="11" xfId="0" applyFont="1" applyFill="1" applyBorder="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14" fillId="0" borderId="1"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center" vertical="center" wrapText="1"/>
      <protection locked="0"/>
    </xf>
    <xf numFmtId="0" fontId="15" fillId="0" borderId="0" xfId="0" applyFont="1" applyAlignment="1" applyProtection="1">
      <alignment horizontal="center" vertical="center" wrapText="1"/>
      <protection locked="0"/>
    </xf>
    <xf numFmtId="0" fontId="17" fillId="0" borderId="0" xfId="0" applyFont="1" applyFill="1" applyBorder="1" applyAlignment="1">
      <alignment vertical="center" wrapText="1"/>
    </xf>
    <xf numFmtId="0" fontId="14" fillId="0" borderId="7" xfId="0" applyFont="1" applyFill="1" applyBorder="1" applyAlignment="1" applyProtection="1">
      <alignment horizontal="center" vertical="center" wrapText="1"/>
      <protection locked="0"/>
    </xf>
    <xf numFmtId="0" fontId="5" fillId="0" borderId="6" xfId="0" applyFont="1" applyFill="1" applyBorder="1" applyAlignment="1" applyProtection="1">
      <alignment horizontal="center" vertical="center" wrapText="1"/>
      <protection locked="0"/>
    </xf>
    <xf numFmtId="0" fontId="16" fillId="0" borderId="6"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16" fillId="0" borderId="1" xfId="0" applyFont="1" applyFill="1" applyBorder="1" applyAlignment="1" applyProtection="1">
      <alignment horizontal="center" vertical="center" wrapText="1"/>
      <protection locked="0"/>
    </xf>
    <xf numFmtId="0" fontId="16" fillId="0" borderId="0" xfId="0" applyFont="1" applyFill="1" applyBorder="1" applyAlignment="1" applyProtection="1">
      <alignment horizontal="center" vertical="center" wrapText="1"/>
      <protection locked="0"/>
    </xf>
    <xf numFmtId="0" fontId="5" fillId="0" borderId="7" xfId="0" applyFont="1" applyFill="1" applyBorder="1" applyAlignment="1" applyProtection="1">
      <alignment horizontal="center" vertical="center" wrapText="1"/>
      <protection locked="0"/>
    </xf>
    <xf numFmtId="0" fontId="16" fillId="0" borderId="7" xfId="0" applyFont="1" applyFill="1" applyBorder="1" applyAlignment="1" applyProtection="1">
      <alignment horizontal="center" vertical="center" wrapText="1"/>
      <protection locked="0"/>
    </xf>
    <xf numFmtId="0" fontId="16" fillId="0" borderId="5" xfId="0" applyFont="1" applyFill="1" applyBorder="1" applyAlignment="1" applyProtection="1">
      <alignment horizontal="center" vertical="center" wrapText="1"/>
      <protection locked="0"/>
    </xf>
    <xf numFmtId="0" fontId="5" fillId="0" borderId="5" xfId="0" applyFont="1" applyFill="1" applyBorder="1" applyAlignment="1" applyProtection="1">
      <alignment horizontal="center" vertical="center" wrapText="1"/>
      <protection locked="0"/>
    </xf>
    <xf numFmtId="0" fontId="16" fillId="0" borderId="15" xfId="0" applyFont="1" applyFill="1" applyBorder="1" applyAlignment="1" applyProtection="1">
      <alignment horizontal="center" vertical="center" wrapText="1"/>
      <protection locked="0"/>
    </xf>
    <xf numFmtId="0" fontId="5" fillId="0" borderId="15" xfId="0" applyFont="1" applyFill="1" applyBorder="1" applyAlignment="1" applyProtection="1">
      <alignment horizontal="center" vertical="center" wrapText="1"/>
      <protection locked="0"/>
    </xf>
    <xf numFmtId="0" fontId="5" fillId="0" borderId="9" xfId="0" applyFont="1" applyFill="1" applyBorder="1" applyAlignment="1" applyProtection="1">
      <alignment horizontal="center" vertical="center" wrapText="1"/>
      <protection locked="0"/>
    </xf>
    <xf numFmtId="0" fontId="16" fillId="0" borderId="9" xfId="0" applyFont="1" applyFill="1" applyBorder="1" applyAlignment="1" applyProtection="1">
      <alignment horizontal="center" vertical="center" wrapText="1"/>
      <protection locked="0"/>
    </xf>
    <xf numFmtId="0" fontId="5" fillId="0" borderId="0" xfId="0" applyFont="1" applyFill="1" applyAlignment="1" applyProtection="1">
      <alignment horizontal="center" vertical="center" wrapText="1"/>
      <protection locked="0"/>
    </xf>
    <xf numFmtId="2" fontId="5" fillId="0" borderId="0" xfId="0" applyNumberFormat="1" applyFont="1" applyAlignment="1" applyProtection="1">
      <alignment horizontal="center" vertical="center" wrapText="1"/>
      <protection locked="0"/>
    </xf>
    <xf numFmtId="0" fontId="14" fillId="16" borderId="1" xfId="0" applyFont="1" applyFill="1" applyBorder="1" applyAlignment="1" applyProtection="1">
      <alignment horizontal="center" vertical="center" wrapText="1"/>
      <protection locked="0"/>
    </xf>
    <xf numFmtId="2" fontId="14" fillId="0" borderId="1" xfId="0" applyNumberFormat="1" applyFont="1" applyFill="1" applyBorder="1" applyAlignment="1" applyProtection="1">
      <alignment horizontal="center" vertical="center" wrapText="1"/>
      <protection locked="0"/>
    </xf>
    <xf numFmtId="1" fontId="14" fillId="0" borderId="1" xfId="0" applyNumberFormat="1" applyFont="1" applyFill="1" applyBorder="1" applyAlignment="1" applyProtection="1">
      <alignment horizontal="center" vertical="center" wrapText="1"/>
      <protection locked="0"/>
    </xf>
    <xf numFmtId="1" fontId="14" fillId="0" borderId="2" xfId="0" applyNumberFormat="1" applyFont="1" applyFill="1" applyBorder="1" applyAlignment="1" applyProtection="1">
      <alignment horizontal="center" vertical="center" wrapText="1"/>
      <protection locked="0"/>
    </xf>
    <xf numFmtId="1" fontId="14" fillId="5" borderId="8" xfId="0" applyNumberFormat="1" applyFont="1" applyFill="1" applyBorder="1" applyAlignment="1" applyProtection="1">
      <alignment horizontal="center" vertical="center" wrapText="1"/>
      <protection locked="0"/>
    </xf>
    <xf numFmtId="1" fontId="14" fillId="0" borderId="4" xfId="0" applyNumberFormat="1" applyFont="1" applyFill="1" applyBorder="1" applyAlignment="1" applyProtection="1">
      <alignment horizontal="center" vertical="center" wrapText="1"/>
      <protection locked="0"/>
    </xf>
    <xf numFmtId="1" fontId="14" fillId="0" borderId="0" xfId="0" applyNumberFormat="1" applyFont="1" applyFill="1" applyBorder="1" applyAlignment="1" applyProtection="1">
      <alignment horizontal="center" vertical="center" wrapText="1"/>
      <protection locked="0"/>
    </xf>
    <xf numFmtId="2" fontId="14" fillId="0" borderId="0" xfId="0" applyNumberFormat="1" applyFont="1" applyFill="1" applyBorder="1" applyAlignment="1" applyProtection="1">
      <alignment horizontal="center" vertical="center" wrapText="1"/>
      <protection locked="0"/>
    </xf>
    <xf numFmtId="0" fontId="5" fillId="16" borderId="4"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left" vertical="top" wrapText="1"/>
      <protection locked="0"/>
    </xf>
    <xf numFmtId="0" fontId="5" fillId="16" borderId="1" xfId="0" applyFont="1" applyFill="1" applyBorder="1" applyAlignment="1">
      <alignment horizontal="left" vertical="top" wrapText="1"/>
    </xf>
    <xf numFmtId="0" fontId="16" fillId="16" borderId="2" xfId="0" applyFont="1" applyFill="1" applyBorder="1" applyAlignment="1">
      <alignment horizontal="left" vertical="top" wrapText="1"/>
    </xf>
    <xf numFmtId="2" fontId="16" fillId="0" borderId="1" xfId="0" applyNumberFormat="1" applyFont="1" applyFill="1" applyBorder="1" applyAlignment="1" applyProtection="1">
      <alignment horizontal="center" vertical="center" wrapText="1"/>
      <protection locked="0"/>
    </xf>
    <xf numFmtId="0" fontId="16" fillId="0" borderId="1" xfId="0" applyFont="1" applyFill="1" applyBorder="1" applyAlignment="1" applyProtection="1">
      <alignment horizontal="left" vertical="top" wrapText="1"/>
      <protection locked="0"/>
    </xf>
    <xf numFmtId="0" fontId="5" fillId="0" borderId="2" xfId="0" applyFont="1" applyFill="1" applyBorder="1" applyAlignment="1">
      <alignment horizontal="left" vertical="top" wrapText="1"/>
    </xf>
    <xf numFmtId="4" fontId="5" fillId="0" borderId="1" xfId="0" applyNumberFormat="1" applyFont="1" applyFill="1" applyBorder="1" applyAlignment="1" applyProtection="1">
      <alignment horizontal="center" vertical="center" wrapText="1"/>
      <protection locked="0"/>
    </xf>
    <xf numFmtId="4" fontId="17" fillId="6" borderId="1" xfId="0" applyNumberFormat="1" applyFont="1" applyFill="1" applyBorder="1" applyAlignment="1" applyProtection="1">
      <alignment horizontal="center" vertical="center" wrapText="1"/>
      <protection locked="0"/>
    </xf>
    <xf numFmtId="4" fontId="16" fillId="6" borderId="1" xfId="0" applyNumberFormat="1" applyFont="1" applyFill="1" applyBorder="1" applyAlignment="1" applyProtection="1">
      <alignment horizontal="center" vertical="center" wrapText="1"/>
      <protection locked="0"/>
    </xf>
    <xf numFmtId="4" fontId="16" fillId="0" borderId="1" xfId="0" applyNumberFormat="1" applyFont="1" applyFill="1" applyBorder="1" applyAlignment="1" applyProtection="1">
      <alignment horizontal="center" vertical="center" wrapText="1"/>
      <protection locked="0"/>
    </xf>
    <xf numFmtId="4" fontId="5" fillId="5" borderId="8" xfId="0" applyNumberFormat="1" applyFont="1" applyFill="1" applyBorder="1" applyAlignment="1" applyProtection="1">
      <alignment horizontal="center" vertical="center" wrapText="1"/>
      <protection locked="0"/>
    </xf>
    <xf numFmtId="0" fontId="5" fillId="16" borderId="1" xfId="0" applyFont="1" applyFill="1" applyBorder="1" applyAlignment="1">
      <alignment horizontal="center" vertical="center" wrapText="1"/>
    </xf>
    <xf numFmtId="0" fontId="5" fillId="16" borderId="1" xfId="0" applyFont="1" applyFill="1" applyBorder="1" applyAlignment="1" applyProtection="1">
      <alignment horizontal="center" vertical="center" wrapText="1"/>
      <protection locked="0"/>
    </xf>
    <xf numFmtId="0" fontId="16" fillId="0" borderId="2" xfId="0" applyFont="1" applyFill="1" applyBorder="1" applyAlignment="1">
      <alignment horizontal="left" vertical="top" wrapText="1"/>
    </xf>
    <xf numFmtId="0" fontId="5" fillId="16" borderId="31" xfId="0" applyFont="1" applyFill="1" applyBorder="1" applyAlignment="1" applyProtection="1">
      <alignment horizontal="center" vertical="center" wrapText="1"/>
      <protection locked="0"/>
    </xf>
    <xf numFmtId="0" fontId="16" fillId="16" borderId="5" xfId="0" applyFont="1" applyFill="1" applyBorder="1" applyAlignment="1" applyProtection="1">
      <alignment horizontal="center" vertical="center" wrapText="1"/>
      <protection locked="0"/>
    </xf>
    <xf numFmtId="2" fontId="16" fillId="0" borderId="5" xfId="0" applyNumberFormat="1" applyFont="1" applyFill="1" applyBorder="1" applyAlignment="1" applyProtection="1">
      <alignment horizontal="center" vertical="center" wrapText="1"/>
      <protection locked="0"/>
    </xf>
    <xf numFmtId="0" fontId="16" fillId="0" borderId="32" xfId="0" applyFont="1" applyFill="1" applyBorder="1" applyAlignment="1">
      <alignment horizontal="left" vertical="top" wrapText="1"/>
    </xf>
    <xf numFmtId="0" fontId="16" fillId="0" borderId="5" xfId="0" applyFont="1" applyFill="1" applyBorder="1" applyAlignment="1" applyProtection="1">
      <alignment horizontal="left" vertical="top" wrapText="1"/>
      <protection locked="0"/>
    </xf>
    <xf numFmtId="4" fontId="5" fillId="0" borderId="5" xfId="0" applyNumberFormat="1" applyFont="1" applyFill="1" applyBorder="1" applyAlignment="1" applyProtection="1">
      <alignment horizontal="center" vertical="center" wrapText="1"/>
      <protection locked="0"/>
    </xf>
    <xf numFmtId="4" fontId="17" fillId="6" borderId="5" xfId="0" applyNumberFormat="1" applyFont="1" applyFill="1" applyBorder="1" applyAlignment="1" applyProtection="1">
      <alignment horizontal="center" vertical="center" wrapText="1"/>
      <protection locked="0"/>
    </xf>
    <xf numFmtId="4" fontId="16" fillId="6" borderId="5" xfId="0" applyNumberFormat="1" applyFont="1" applyFill="1" applyBorder="1" applyAlignment="1" applyProtection="1">
      <alignment horizontal="center" vertical="center" wrapText="1"/>
      <protection locked="0"/>
    </xf>
    <xf numFmtId="4" fontId="16" fillId="0" borderId="5" xfId="0" applyNumberFormat="1" applyFont="1" applyFill="1" applyBorder="1" applyAlignment="1" applyProtection="1">
      <alignment horizontal="center" vertical="center" wrapText="1"/>
      <protection locked="0"/>
    </xf>
    <xf numFmtId="4" fontId="5" fillId="5" borderId="33" xfId="0" applyNumberFormat="1" applyFont="1" applyFill="1" applyBorder="1" applyAlignment="1" applyProtection="1">
      <alignment horizontal="center" vertical="center" wrapText="1"/>
      <protection locked="0"/>
    </xf>
    <xf numFmtId="0" fontId="16" fillId="16" borderId="1" xfId="0" applyFont="1" applyFill="1" applyBorder="1" applyAlignment="1" applyProtection="1">
      <alignment horizontal="center" vertical="center" wrapText="1"/>
      <protection locked="0"/>
    </xf>
    <xf numFmtId="0" fontId="16" fillId="0" borderId="1" xfId="0" applyFont="1" applyFill="1" applyBorder="1" applyAlignment="1">
      <alignment horizontal="left" vertical="top" wrapText="1"/>
    </xf>
    <xf numFmtId="4" fontId="17" fillId="0" borderId="1" xfId="0" applyNumberFormat="1" applyFont="1" applyFill="1" applyBorder="1" applyAlignment="1" applyProtection="1">
      <alignment horizontal="center" vertical="center" wrapText="1"/>
      <protection locked="0"/>
    </xf>
    <xf numFmtId="2" fontId="16" fillId="0" borderId="0" xfId="0" applyNumberFormat="1" applyFont="1" applyFill="1" applyBorder="1" applyAlignment="1" applyProtection="1">
      <alignment horizontal="center" vertical="center" wrapText="1"/>
      <protection locked="0"/>
    </xf>
    <xf numFmtId="0" fontId="16" fillId="0" borderId="0" xfId="0" applyFont="1" applyFill="1" applyBorder="1" applyAlignment="1">
      <alignment horizontal="left" vertical="top" wrapText="1"/>
    </xf>
    <xf numFmtId="0" fontId="16" fillId="0" borderId="0" xfId="0" applyFont="1" applyFill="1" applyBorder="1" applyAlignment="1" applyProtection="1">
      <alignment horizontal="left" vertical="top" wrapText="1"/>
      <protection locked="0"/>
    </xf>
    <xf numFmtId="4" fontId="5" fillId="0" borderId="0" xfId="0" applyNumberFormat="1" applyFont="1" applyFill="1" applyBorder="1" applyAlignment="1" applyProtection="1">
      <alignment horizontal="center" vertical="center" wrapText="1"/>
      <protection locked="0"/>
    </xf>
    <xf numFmtId="4" fontId="17" fillId="0" borderId="0" xfId="0" applyNumberFormat="1" applyFont="1" applyFill="1" applyBorder="1" applyAlignment="1" applyProtection="1">
      <alignment horizontal="center" vertical="center" wrapText="1"/>
      <protection locked="0"/>
    </xf>
    <xf numFmtId="4" fontId="16" fillId="0" borderId="0" xfId="0" applyNumberFormat="1" applyFont="1" applyFill="1" applyBorder="1" applyAlignment="1" applyProtection="1">
      <alignment horizontal="center" vertical="center" wrapText="1"/>
      <protection locked="0"/>
    </xf>
    <xf numFmtId="4" fontId="17" fillId="6" borderId="12" xfId="0" applyNumberFormat="1" applyFont="1" applyFill="1" applyBorder="1" applyAlignment="1" applyProtection="1">
      <alignment horizontal="center" vertical="center" wrapText="1"/>
      <protection locked="0"/>
    </xf>
    <xf numFmtId="4" fontId="17" fillId="0" borderId="12" xfId="0" applyNumberFormat="1" applyFont="1" applyFill="1" applyBorder="1" applyAlignment="1" applyProtection="1">
      <alignment horizontal="center" vertical="center" wrapText="1"/>
      <protection locked="0"/>
    </xf>
    <xf numFmtId="4" fontId="5" fillId="0" borderId="12" xfId="0" applyNumberFormat="1" applyFont="1" applyFill="1" applyBorder="1" applyAlignment="1" applyProtection="1">
      <alignment horizontal="center" vertical="center" wrapText="1"/>
      <protection locked="0"/>
    </xf>
    <xf numFmtId="2" fontId="14" fillId="0" borderId="7" xfId="0" applyNumberFormat="1" applyFont="1" applyFill="1" applyBorder="1" applyAlignment="1" applyProtection="1">
      <alignment horizontal="center" vertical="center" wrapText="1"/>
      <protection locked="0"/>
    </xf>
    <xf numFmtId="1" fontId="14" fillId="6" borderId="1" xfId="0" applyNumberFormat="1" applyFont="1" applyFill="1" applyBorder="1" applyAlignment="1" applyProtection="1">
      <alignment horizontal="center" vertical="center" wrapText="1"/>
      <protection locked="0"/>
    </xf>
    <xf numFmtId="1" fontId="14" fillId="0" borderId="8" xfId="0" applyNumberFormat="1" applyFont="1" applyFill="1" applyBorder="1" applyAlignment="1" applyProtection="1">
      <alignment horizontal="center" vertical="center" wrapText="1"/>
      <protection locked="0"/>
    </xf>
    <xf numFmtId="0" fontId="5" fillId="0" borderId="2" xfId="0" applyFont="1" applyFill="1" applyBorder="1" applyAlignment="1">
      <alignment vertical="top" wrapText="1"/>
    </xf>
    <xf numFmtId="0" fontId="5" fillId="16" borderId="1" xfId="0" applyFont="1" applyFill="1" applyBorder="1" applyAlignment="1">
      <alignment vertical="top" wrapText="1"/>
    </xf>
    <xf numFmtId="0" fontId="5" fillId="16" borderId="2" xfId="0" applyFont="1" applyFill="1" applyBorder="1" applyAlignment="1">
      <alignment horizontal="left" vertical="top" wrapText="1"/>
    </xf>
    <xf numFmtId="0" fontId="14" fillId="0" borderId="1" xfId="0" applyFont="1" applyFill="1" applyBorder="1" applyAlignment="1" applyProtection="1">
      <alignment horizontal="left" vertical="top" wrapText="1"/>
      <protection locked="0"/>
    </xf>
    <xf numFmtId="4" fontId="17" fillId="0" borderId="2" xfId="0" applyNumberFormat="1" applyFont="1" applyFill="1" applyBorder="1" applyAlignment="1" applyProtection="1">
      <alignment horizontal="center" vertical="center" wrapText="1"/>
      <protection locked="0"/>
    </xf>
    <xf numFmtId="4" fontId="5" fillId="0" borderId="4" xfId="0" applyNumberFormat="1" applyFont="1" applyFill="1" applyBorder="1" applyAlignment="1" applyProtection="1">
      <alignment horizontal="center" vertical="center" wrapText="1"/>
      <protection locked="0"/>
    </xf>
    <xf numFmtId="0" fontId="5" fillId="16" borderId="0" xfId="0" applyFont="1" applyFill="1" applyBorder="1" applyAlignment="1" applyProtection="1">
      <alignment horizontal="center" vertical="center" wrapText="1"/>
      <protection locked="0"/>
    </xf>
    <xf numFmtId="0" fontId="5" fillId="0" borderId="1" xfId="0" applyFont="1" applyFill="1" applyBorder="1" applyAlignment="1" applyProtection="1">
      <alignment vertical="top" wrapText="1"/>
      <protection locked="0"/>
    </xf>
    <xf numFmtId="4" fontId="5" fillId="0" borderId="2" xfId="0" applyNumberFormat="1" applyFont="1" applyFill="1" applyBorder="1" applyAlignment="1" applyProtection="1">
      <alignment horizontal="center" vertical="center" wrapText="1"/>
      <protection locked="0"/>
    </xf>
    <xf numFmtId="4" fontId="16" fillId="16" borderId="1" xfId="0" applyNumberFormat="1" applyFont="1" applyFill="1" applyBorder="1" applyAlignment="1">
      <alignment horizontal="left" vertical="top" wrapText="1"/>
    </xf>
    <xf numFmtId="0" fontId="5" fillId="0" borderId="1" xfId="0" applyFont="1" applyFill="1" applyBorder="1" applyAlignment="1" applyProtection="1">
      <alignment horizontal="left" vertical="center" wrapText="1"/>
      <protection locked="0"/>
    </xf>
    <xf numFmtId="0" fontId="5" fillId="16" borderId="1" xfId="0" applyFont="1" applyFill="1" applyBorder="1" applyAlignment="1" applyProtection="1">
      <alignment horizontal="left" vertical="top" wrapText="1"/>
      <protection locked="0"/>
    </xf>
    <xf numFmtId="0" fontId="5" fillId="16" borderId="2" xfId="0" applyFont="1" applyFill="1" applyBorder="1" applyAlignment="1">
      <alignment vertical="top" wrapText="1"/>
    </xf>
    <xf numFmtId="2" fontId="5" fillId="0" borderId="1" xfId="0" applyNumberFormat="1" applyFont="1" applyFill="1" applyBorder="1" applyAlignment="1" applyProtection="1">
      <alignment horizontal="center" vertical="center" wrapText="1"/>
      <protection locked="0"/>
    </xf>
    <xf numFmtId="4" fontId="5" fillId="0" borderId="3" xfId="0" applyNumberFormat="1" applyFont="1" applyFill="1" applyBorder="1" applyAlignment="1" applyProtection="1">
      <alignment horizontal="center" vertical="center" wrapText="1"/>
      <protection locked="0"/>
    </xf>
    <xf numFmtId="4" fontId="5" fillId="0" borderId="15" xfId="0" applyNumberFormat="1" applyFont="1" applyFill="1" applyBorder="1" applyAlignment="1" applyProtection="1">
      <alignment horizontal="center" vertical="center" wrapText="1"/>
      <protection locked="0"/>
    </xf>
    <xf numFmtId="4" fontId="19" fillId="0" borderId="0" xfId="0" applyNumberFormat="1" applyFont="1" applyFill="1" applyBorder="1" applyAlignment="1" applyProtection="1">
      <alignment horizontal="center" vertical="center" wrapText="1"/>
      <protection locked="0"/>
    </xf>
    <xf numFmtId="4" fontId="5" fillId="0" borderId="8" xfId="0" applyNumberFormat="1" applyFont="1" applyFill="1" applyBorder="1" applyAlignment="1" applyProtection="1">
      <alignment horizontal="center" vertical="center" wrapText="1"/>
      <protection locked="0"/>
    </xf>
    <xf numFmtId="0" fontId="5" fillId="0" borderId="14" xfId="0" applyFont="1" applyFill="1" applyBorder="1" applyAlignment="1" applyProtection="1">
      <alignment horizontal="center" vertical="center" wrapText="1"/>
      <protection locked="0"/>
    </xf>
    <xf numFmtId="2" fontId="16" fillId="0" borderId="7" xfId="0" applyNumberFormat="1" applyFont="1" applyFill="1" applyBorder="1" applyAlignment="1" applyProtection="1">
      <alignment horizontal="center" vertical="center" wrapText="1"/>
      <protection locked="0"/>
    </xf>
    <xf numFmtId="4" fontId="5" fillId="0" borderId="7" xfId="0" applyNumberFormat="1" applyFont="1" applyFill="1" applyBorder="1" applyAlignment="1" applyProtection="1">
      <alignment horizontal="center" vertical="center" wrapText="1"/>
      <protection locked="0"/>
    </xf>
    <xf numFmtId="4" fontId="17" fillId="0" borderId="7" xfId="0" applyNumberFormat="1" applyFont="1" applyFill="1" applyBorder="1" applyAlignment="1" applyProtection="1">
      <alignment horizontal="center" vertical="center" wrapText="1"/>
      <protection locked="0"/>
    </xf>
    <xf numFmtId="0" fontId="5" fillId="0" borderId="2" xfId="0" applyFont="1" applyFill="1" applyBorder="1" applyAlignment="1">
      <alignment vertical="center" wrapText="1"/>
    </xf>
    <xf numFmtId="0" fontId="20" fillId="16" borderId="1" xfId="0" applyFont="1" applyFill="1" applyBorder="1" applyAlignment="1">
      <alignment vertical="center" wrapText="1"/>
    </xf>
    <xf numFmtId="0" fontId="5" fillId="16" borderId="2" xfId="0" applyFont="1" applyFill="1" applyBorder="1" applyAlignment="1">
      <alignment vertical="center" wrapText="1"/>
    </xf>
    <xf numFmtId="3" fontId="16" fillId="16" borderId="2" xfId="0" applyNumberFormat="1" applyFont="1" applyFill="1" applyBorder="1" applyAlignment="1">
      <alignment horizontal="left" vertical="top" wrapText="1"/>
    </xf>
    <xf numFmtId="0" fontId="14" fillId="0" borderId="5" xfId="0" applyFont="1" applyFill="1" applyBorder="1" applyAlignment="1" applyProtection="1">
      <alignment horizontal="left" vertical="top" wrapText="1"/>
      <protection locked="0"/>
    </xf>
    <xf numFmtId="0" fontId="16" fillId="16" borderId="1" xfId="0" applyFont="1" applyFill="1" applyBorder="1" applyAlignment="1" applyProtection="1">
      <alignment horizontal="left" vertical="top" wrapText="1"/>
      <protection locked="0"/>
    </xf>
    <xf numFmtId="0" fontId="16" fillId="0" borderId="1" xfId="0" applyFont="1" applyBorder="1" applyAlignment="1">
      <alignment vertical="center" wrapText="1"/>
    </xf>
    <xf numFmtId="0" fontId="16" fillId="0" borderId="1" xfId="0" applyFont="1" applyBorder="1" applyAlignment="1">
      <alignment horizontal="left" vertical="center" wrapText="1"/>
    </xf>
    <xf numFmtId="0" fontId="16" fillId="0" borderId="2" xfId="0" applyFont="1" applyFill="1" applyBorder="1" applyAlignment="1">
      <alignment horizontal="left" vertical="center" wrapText="1"/>
    </xf>
    <xf numFmtId="4" fontId="17" fillId="0" borderId="5" xfId="0" applyNumberFormat="1" applyFont="1" applyFill="1" applyBorder="1" applyAlignment="1" applyProtection="1">
      <alignment horizontal="center" vertical="center" wrapText="1"/>
      <protection locked="0"/>
    </xf>
    <xf numFmtId="0" fontId="16" fillId="0" borderId="15" xfId="0" applyFont="1" applyFill="1" applyBorder="1" applyAlignment="1" applyProtection="1">
      <alignment horizontal="left" vertical="top" wrapText="1"/>
      <protection locked="0"/>
    </xf>
    <xf numFmtId="2" fontId="16" fillId="0" borderId="15" xfId="0" applyNumberFormat="1" applyFont="1" applyFill="1" applyBorder="1" applyAlignment="1" applyProtection="1">
      <alignment horizontal="center" vertical="center" wrapText="1"/>
      <protection locked="0"/>
    </xf>
    <xf numFmtId="4" fontId="17" fillId="0" borderId="15" xfId="0" applyNumberFormat="1" applyFont="1" applyFill="1" applyBorder="1" applyAlignment="1" applyProtection="1">
      <alignment horizontal="center" vertical="center" wrapText="1"/>
      <protection locked="0"/>
    </xf>
    <xf numFmtId="4" fontId="5" fillId="5" borderId="16" xfId="0" applyNumberFormat="1" applyFont="1" applyFill="1" applyBorder="1" applyAlignment="1" applyProtection="1">
      <alignment horizontal="center" vertical="center" wrapText="1"/>
      <protection locked="0"/>
    </xf>
    <xf numFmtId="4" fontId="5" fillId="4" borderId="17" xfId="0" applyNumberFormat="1" applyFont="1" applyFill="1" applyBorder="1" applyAlignment="1" applyProtection="1">
      <alignment horizontal="center" vertical="center" wrapText="1"/>
      <protection locked="0"/>
    </xf>
    <xf numFmtId="0" fontId="5" fillId="0" borderId="18" xfId="0" applyFont="1" applyFill="1" applyBorder="1" applyAlignment="1" applyProtection="1">
      <alignment horizontal="center" vertical="center" wrapText="1"/>
      <protection locked="0"/>
    </xf>
    <xf numFmtId="4" fontId="23" fillId="0" borderId="1" xfId="0" applyNumberFormat="1" applyFont="1" applyFill="1" applyBorder="1" applyAlignment="1">
      <alignment horizontal="left" vertical="center" wrapText="1"/>
    </xf>
    <xf numFmtId="4" fontId="16" fillId="8" borderId="1" xfId="0" applyNumberFormat="1" applyFont="1" applyFill="1" applyBorder="1" applyAlignment="1" applyProtection="1">
      <alignment horizontal="center" vertical="center" wrapText="1"/>
      <protection locked="0"/>
    </xf>
    <xf numFmtId="0" fontId="16" fillId="0" borderId="6" xfId="0" applyFont="1" applyFill="1" applyBorder="1" applyAlignment="1">
      <alignment horizontal="left" vertical="top" wrapText="1"/>
    </xf>
    <xf numFmtId="4" fontId="16" fillId="7" borderId="1" xfId="0" applyNumberFormat="1" applyFont="1" applyFill="1" applyBorder="1" applyAlignment="1" applyProtection="1">
      <alignment horizontal="center" vertical="center" wrapText="1"/>
      <protection locked="0"/>
    </xf>
    <xf numFmtId="0" fontId="16" fillId="0" borderId="0" xfId="0" applyFont="1" applyAlignment="1">
      <alignment vertical="top" wrapText="1"/>
    </xf>
    <xf numFmtId="0" fontId="16" fillId="16" borderId="1" xfId="0" applyFont="1" applyFill="1" applyBorder="1" applyAlignment="1">
      <alignment vertical="top" wrapText="1"/>
    </xf>
    <xf numFmtId="0" fontId="16" fillId="16" borderId="0" xfId="0" applyFont="1" applyFill="1" applyAlignment="1">
      <alignment vertical="top" wrapText="1"/>
    </xf>
    <xf numFmtId="0" fontId="16" fillId="0" borderId="1" xfId="0" applyFont="1" applyFill="1" applyBorder="1" applyAlignment="1">
      <alignment vertical="top" wrapText="1"/>
    </xf>
    <xf numFmtId="4" fontId="5" fillId="0" borderId="1" xfId="0" applyNumberFormat="1" applyFont="1" applyFill="1" applyBorder="1" applyAlignment="1">
      <alignment horizontal="left" vertical="top" wrapText="1"/>
    </xf>
    <xf numFmtId="4" fontId="5" fillId="16" borderId="1" xfId="0" applyNumberFormat="1" applyFont="1" applyFill="1" applyBorder="1" applyAlignment="1">
      <alignment horizontal="left" vertical="top" wrapText="1"/>
    </xf>
    <xf numFmtId="4" fontId="16" fillId="0" borderId="1" xfId="0" applyNumberFormat="1" applyFont="1" applyFill="1" applyBorder="1" applyAlignment="1">
      <alignment horizontal="left" vertical="top" wrapText="1"/>
    </xf>
    <xf numFmtId="0" fontId="5" fillId="16" borderId="22" xfId="0" applyFont="1" applyFill="1" applyBorder="1" applyAlignment="1" applyProtection="1">
      <alignment horizontal="center" vertical="center" wrapText="1"/>
      <protection locked="0"/>
    </xf>
    <xf numFmtId="0" fontId="5" fillId="0" borderId="9" xfId="0" applyFont="1" applyFill="1" applyBorder="1" applyAlignment="1">
      <alignment horizontal="left" vertical="top" wrapText="1"/>
    </xf>
    <xf numFmtId="0" fontId="16" fillId="16" borderId="9" xfId="0" applyFont="1" applyFill="1" applyBorder="1" applyAlignment="1">
      <alignment horizontal="left" vertical="top" wrapText="1"/>
    </xf>
    <xf numFmtId="2" fontId="16" fillId="0" borderId="9" xfId="0" applyNumberFormat="1" applyFont="1" applyFill="1" applyBorder="1" applyAlignment="1" applyProtection="1">
      <alignment horizontal="center" vertical="center" wrapText="1"/>
      <protection locked="0"/>
    </xf>
    <xf numFmtId="4" fontId="5" fillId="0" borderId="9" xfId="0" applyNumberFormat="1" applyFont="1" applyFill="1" applyBorder="1" applyAlignment="1" applyProtection="1">
      <alignment horizontal="center" vertical="center" wrapText="1"/>
      <protection locked="0"/>
    </xf>
    <xf numFmtId="4" fontId="16" fillId="6" borderId="9" xfId="0" applyNumberFormat="1" applyFont="1" applyFill="1" applyBorder="1" applyAlignment="1" applyProtection="1">
      <alignment horizontal="center" vertical="center" wrapText="1"/>
      <protection locked="0"/>
    </xf>
    <xf numFmtId="4" fontId="5" fillId="0" borderId="19" xfId="0" applyNumberFormat="1" applyFont="1" applyFill="1" applyBorder="1" applyAlignment="1" applyProtection="1">
      <alignment horizontal="center" vertical="center" wrapText="1"/>
      <protection locked="0"/>
    </xf>
    <xf numFmtId="4" fontId="5" fillId="0" borderId="20" xfId="0" applyNumberFormat="1" applyFont="1" applyFill="1" applyBorder="1" applyAlignment="1" applyProtection="1">
      <alignment horizontal="center" vertical="center" wrapText="1"/>
      <protection locked="0"/>
    </xf>
    <xf numFmtId="0" fontId="5" fillId="16" borderId="23" xfId="0" applyFont="1" applyFill="1" applyBorder="1" applyAlignment="1" applyProtection="1">
      <alignment horizontal="center" vertical="center" wrapText="1"/>
      <protection locked="0"/>
    </xf>
    <xf numFmtId="0" fontId="5" fillId="16" borderId="10" xfId="0" applyFont="1" applyFill="1" applyBorder="1" applyAlignment="1">
      <alignment horizontal="left" vertical="top" wrapText="1"/>
    </xf>
    <xf numFmtId="2" fontId="5" fillId="0" borderId="6" xfId="0" applyNumberFormat="1" applyFont="1" applyFill="1" applyBorder="1" applyAlignment="1" applyProtection="1">
      <alignment horizontal="center" vertical="center" wrapText="1"/>
      <protection locked="0"/>
    </xf>
    <xf numFmtId="4" fontId="5" fillId="0" borderId="6" xfId="0" applyNumberFormat="1" applyFont="1" applyFill="1" applyBorder="1" applyAlignment="1" applyProtection="1">
      <alignment horizontal="center" vertical="center" wrapText="1"/>
      <protection locked="0"/>
    </xf>
    <xf numFmtId="2" fontId="16" fillId="0" borderId="6" xfId="0" applyNumberFormat="1" applyFont="1" applyFill="1" applyBorder="1" applyAlignment="1" applyProtection="1">
      <alignment horizontal="center" vertical="center" wrapText="1"/>
      <protection locked="0"/>
    </xf>
    <xf numFmtId="0" fontId="16" fillId="0" borderId="10" xfId="0" applyFont="1" applyFill="1" applyBorder="1" applyAlignment="1">
      <alignment vertical="top" wrapText="1"/>
    </xf>
    <xf numFmtId="0" fontId="16" fillId="16" borderId="10" xfId="0" applyFont="1" applyFill="1" applyBorder="1" applyAlignment="1">
      <alignment vertical="top" wrapText="1"/>
    </xf>
    <xf numFmtId="0" fontId="16" fillId="0" borderId="2" xfId="0" applyFont="1" applyFill="1" applyBorder="1" applyAlignment="1">
      <alignment vertical="top" wrapText="1"/>
    </xf>
    <xf numFmtId="0" fontId="16" fillId="16" borderId="2" xfId="0" applyFont="1" applyFill="1" applyBorder="1" applyAlignment="1">
      <alignment vertical="top" wrapText="1"/>
    </xf>
    <xf numFmtId="2" fontId="5" fillId="0" borderId="1" xfId="0" applyNumberFormat="1" applyFont="1" applyBorder="1" applyAlignment="1" applyProtection="1">
      <alignment horizontal="center" vertical="center" wrapText="1"/>
      <protection locked="0"/>
    </xf>
    <xf numFmtId="0" fontId="5" fillId="3" borderId="1" xfId="0" applyFont="1" applyFill="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16" borderId="1" xfId="0" applyFont="1" applyFill="1" applyBorder="1" applyAlignment="1">
      <alignment horizontal="left" vertical="center" wrapText="1"/>
    </xf>
    <xf numFmtId="0" fontId="16" fillId="0" borderId="2" xfId="0" applyFont="1" applyFill="1" applyBorder="1" applyAlignment="1">
      <alignment vertical="center" wrapText="1"/>
    </xf>
    <xf numFmtId="0" fontId="16" fillId="16" borderId="2" xfId="0" applyFont="1" applyFill="1" applyBorder="1" applyAlignment="1">
      <alignment vertical="center" wrapText="1"/>
    </xf>
    <xf numFmtId="2" fontId="16" fillId="0" borderId="1" xfId="0" applyNumberFormat="1" applyFont="1" applyBorder="1" applyAlignment="1" applyProtection="1">
      <alignment horizontal="center" vertical="center" wrapText="1"/>
      <protection locked="0"/>
    </xf>
    <xf numFmtId="0" fontId="5" fillId="0" borderId="1" xfId="0" applyFont="1" applyFill="1" applyBorder="1" applyAlignment="1">
      <alignment horizontal="left" vertical="top" wrapText="1"/>
    </xf>
    <xf numFmtId="4" fontId="5" fillId="6" borderId="12" xfId="0" applyNumberFormat="1" applyFont="1" applyFill="1" applyBorder="1" applyAlignment="1" applyProtection="1">
      <alignment horizontal="center" vertical="center" wrapText="1"/>
      <protection locked="0"/>
    </xf>
    <xf numFmtId="4" fontId="5" fillId="4" borderId="8" xfId="0" applyNumberFormat="1" applyFont="1" applyFill="1" applyBorder="1" applyAlignment="1" applyProtection="1">
      <alignment horizontal="center" vertical="center" wrapText="1"/>
      <protection locked="0"/>
    </xf>
    <xf numFmtId="4" fontId="5" fillId="6" borderId="21" xfId="0" applyNumberFormat="1" applyFont="1" applyFill="1" applyBorder="1" applyAlignment="1" applyProtection="1">
      <alignment horizontal="center" vertical="center" wrapText="1"/>
      <protection locked="0"/>
    </xf>
    <xf numFmtId="4" fontId="5" fillId="13" borderId="21" xfId="0" applyNumberFormat="1" applyFont="1" applyFill="1" applyBorder="1" applyAlignment="1" applyProtection="1">
      <alignment horizontal="center" vertical="center" wrapText="1"/>
      <protection locked="0"/>
    </xf>
    <xf numFmtId="4" fontId="5" fillId="13" borderId="12" xfId="0" applyNumberFormat="1" applyFont="1" applyFill="1" applyBorder="1" applyAlignment="1" applyProtection="1">
      <alignment horizontal="center" vertical="center" wrapText="1"/>
      <protection locked="0"/>
    </xf>
    <xf numFmtId="4" fontId="5" fillId="11" borderId="8" xfId="0" applyNumberFormat="1" applyFont="1" applyFill="1" applyBorder="1" applyAlignment="1" applyProtection="1">
      <alignment horizontal="center" vertical="center" wrapText="1"/>
      <protection locked="0"/>
    </xf>
    <xf numFmtId="4" fontId="5" fillId="14" borderId="8" xfId="0" applyNumberFormat="1" applyFont="1" applyFill="1" applyBorder="1" applyAlignment="1" applyProtection="1">
      <alignment horizontal="center" vertical="center" wrapText="1"/>
      <protection locked="0"/>
    </xf>
    <xf numFmtId="0" fontId="20" fillId="16" borderId="1" xfId="0" applyFont="1" applyFill="1" applyBorder="1" applyAlignment="1">
      <alignment horizontal="left" vertical="top" wrapText="1"/>
    </xf>
    <xf numFmtId="0" fontId="18" fillId="16" borderId="1" xfId="0" applyFont="1" applyFill="1" applyBorder="1" applyAlignment="1" applyProtection="1">
      <alignment horizontal="center" vertical="center" wrapText="1"/>
      <protection locked="0"/>
    </xf>
    <xf numFmtId="2" fontId="15" fillId="0" borderId="1" xfId="0" applyNumberFormat="1" applyFont="1" applyFill="1" applyBorder="1" applyAlignment="1" applyProtection="1">
      <alignment horizontal="center" vertical="center" wrapText="1"/>
      <protection locked="0"/>
    </xf>
    <xf numFmtId="0" fontId="24" fillId="0" borderId="24" xfId="0" applyFont="1" applyFill="1" applyBorder="1" applyAlignment="1" applyProtection="1">
      <alignment horizontal="center" vertical="center" wrapText="1"/>
      <protection locked="0"/>
    </xf>
    <xf numFmtId="0" fontId="24" fillId="0" borderId="27" xfId="0" applyFont="1" applyFill="1" applyBorder="1" applyAlignment="1" applyProtection="1">
      <alignment horizontal="center" vertical="center" wrapText="1"/>
      <protection locked="0"/>
    </xf>
    <xf numFmtId="0" fontId="24" fillId="0" borderId="20" xfId="0" applyFont="1" applyFill="1" applyBorder="1" applyAlignment="1" applyProtection="1">
      <alignment horizontal="center" vertical="center" wrapText="1"/>
      <protection locked="0"/>
    </xf>
    <xf numFmtId="0" fontId="24" fillId="0" borderId="29" xfId="0" applyFont="1" applyFill="1" applyBorder="1" applyAlignment="1" applyProtection="1">
      <alignment horizontal="center" vertical="center" wrapText="1"/>
      <protection locked="0"/>
    </xf>
    <xf numFmtId="0" fontId="24" fillId="0" borderId="24" xfId="0" applyFont="1" applyBorder="1" applyAlignment="1" applyProtection="1">
      <alignment horizontal="center" vertical="center" wrapText="1"/>
      <protection locked="0"/>
    </xf>
    <xf numFmtId="0" fontId="24" fillId="0" borderId="27" xfId="0" applyFont="1" applyBorder="1" applyAlignment="1" applyProtection="1">
      <alignment horizontal="center" vertical="center" wrapText="1"/>
      <protection locked="0"/>
    </xf>
    <xf numFmtId="0" fontId="18" fillId="0" borderId="1" xfId="0" applyFont="1" applyFill="1" applyBorder="1" applyAlignment="1" applyProtection="1">
      <alignment horizontal="center" vertical="center" wrapText="1"/>
      <protection locked="0"/>
    </xf>
    <xf numFmtId="0" fontId="25" fillId="0" borderId="27" xfId="0" applyFont="1" applyFill="1" applyBorder="1" applyAlignment="1" applyProtection="1">
      <alignment horizontal="center" vertical="center" wrapText="1"/>
      <protection locked="0"/>
    </xf>
    <xf numFmtId="0" fontId="24" fillId="15" borderId="25" xfId="0" applyFont="1" applyFill="1" applyBorder="1" applyAlignment="1" applyProtection="1">
      <alignment horizontal="center" vertical="center" wrapText="1"/>
      <protection locked="0"/>
    </xf>
    <xf numFmtId="0" fontId="26" fillId="15" borderId="26" xfId="0" applyFont="1" applyFill="1" applyBorder="1" applyAlignment="1" applyProtection="1">
      <alignment horizontal="center" vertical="center" wrapText="1"/>
      <protection locked="0"/>
    </xf>
    <xf numFmtId="0" fontId="24" fillId="15" borderId="1" xfId="0" applyFont="1" applyFill="1" applyBorder="1" applyAlignment="1" applyProtection="1">
      <alignment horizontal="center" vertical="center" wrapText="1"/>
      <protection locked="0"/>
    </xf>
    <xf numFmtId="0" fontId="26" fillId="15" borderId="28" xfId="0" applyFont="1" applyFill="1" applyBorder="1" applyAlignment="1" applyProtection="1">
      <alignment horizontal="center" vertical="top" wrapText="1"/>
      <protection locked="0"/>
    </xf>
    <xf numFmtId="0" fontId="24" fillId="15" borderId="5" xfId="0" applyFont="1" applyFill="1" applyBorder="1" applyAlignment="1" applyProtection="1">
      <alignment horizontal="center" vertical="center" wrapText="1"/>
      <protection locked="0"/>
    </xf>
    <xf numFmtId="0" fontId="26" fillId="15" borderId="30" xfId="0" applyFont="1" applyFill="1" applyBorder="1" applyAlignment="1">
      <alignment horizontal="center" vertical="center" wrapText="1"/>
    </xf>
    <xf numFmtId="0" fontId="26" fillId="15" borderId="9" xfId="0" applyFont="1" applyFill="1" applyBorder="1" applyAlignment="1" applyProtection="1">
      <alignment horizontal="center" vertical="center" wrapText="1"/>
      <protection locked="0"/>
    </xf>
    <xf numFmtId="0" fontId="24" fillId="15" borderId="9" xfId="0" applyFont="1" applyFill="1" applyBorder="1" applyAlignment="1" applyProtection="1">
      <alignment horizontal="center" vertical="center" wrapText="1"/>
      <protection locked="0"/>
    </xf>
    <xf numFmtId="0" fontId="27" fillId="15" borderId="19" xfId="0" applyFont="1" applyFill="1" applyBorder="1" applyAlignment="1">
      <alignment vertical="center" wrapText="1"/>
    </xf>
    <xf numFmtId="0" fontId="24" fillId="6" borderId="25" xfId="0" applyFont="1" applyFill="1" applyBorder="1" applyAlignment="1" applyProtection="1">
      <alignment horizontal="center" vertical="center" wrapText="1"/>
      <protection locked="0"/>
    </xf>
    <xf numFmtId="0" fontId="26" fillId="6" borderId="26" xfId="0" applyFont="1" applyFill="1" applyBorder="1" applyAlignment="1" applyProtection="1">
      <alignment horizontal="center" vertical="center" wrapText="1"/>
      <protection locked="0"/>
    </xf>
    <xf numFmtId="0" fontId="24" fillId="6" borderId="1" xfId="0" applyFont="1" applyFill="1" applyBorder="1" applyAlignment="1" applyProtection="1">
      <alignment horizontal="center" vertical="center" wrapText="1"/>
      <protection locked="0"/>
    </xf>
    <xf numFmtId="0" fontId="26" fillId="6" borderId="28" xfId="0" applyFont="1" applyFill="1" applyBorder="1" applyAlignment="1" applyProtection="1">
      <alignment horizontal="center" vertical="center" wrapText="1"/>
      <protection locked="0"/>
    </xf>
    <xf numFmtId="0" fontId="26" fillId="6" borderId="1" xfId="0" applyFont="1" applyFill="1" applyBorder="1" applyAlignment="1" applyProtection="1">
      <alignment horizontal="center" vertical="center" wrapText="1"/>
      <protection locked="0"/>
    </xf>
    <xf numFmtId="0" fontId="24" fillId="6" borderId="9" xfId="0" applyFont="1" applyFill="1" applyBorder="1" applyAlignment="1" applyProtection="1">
      <alignment horizontal="center" vertical="center" wrapText="1"/>
      <protection locked="0"/>
    </xf>
    <xf numFmtId="0" fontId="26" fillId="6" borderId="9" xfId="0" applyFont="1" applyFill="1" applyBorder="1" applyAlignment="1" applyProtection="1">
      <alignment horizontal="center" vertical="center" wrapText="1"/>
      <protection locked="0"/>
    </xf>
    <xf numFmtId="0" fontId="26" fillId="6" borderId="19" xfId="0" applyFont="1" applyFill="1" applyBorder="1" applyAlignment="1" applyProtection="1">
      <alignment horizontal="center" vertical="center" wrapText="1"/>
      <protection locked="0"/>
    </xf>
    <xf numFmtId="0" fontId="24" fillId="5" borderId="25" xfId="0" applyFont="1" applyFill="1" applyBorder="1" applyAlignment="1" applyProtection="1">
      <alignment horizontal="center" vertical="center" wrapText="1"/>
      <protection locked="0"/>
    </xf>
    <xf numFmtId="0" fontId="26" fillId="5" borderId="25" xfId="0" applyFont="1" applyFill="1" applyBorder="1" applyAlignment="1" applyProtection="1">
      <alignment horizontal="center" vertical="center" wrapText="1"/>
      <protection locked="0"/>
    </xf>
    <xf numFmtId="0" fontId="26" fillId="5" borderId="26" xfId="0" applyFont="1" applyFill="1" applyBorder="1" applyAlignment="1" applyProtection="1">
      <alignment horizontal="center" vertical="center" wrapText="1"/>
      <protection locked="0"/>
    </xf>
    <xf numFmtId="0" fontId="24" fillId="5" borderId="1" xfId="0" applyFont="1" applyFill="1" applyBorder="1" applyAlignment="1" applyProtection="1">
      <alignment horizontal="center" vertical="center" wrapText="1"/>
      <protection locked="0"/>
    </xf>
    <xf numFmtId="0" fontId="26" fillId="5" borderId="1" xfId="0" applyFont="1" applyFill="1" applyBorder="1" applyAlignment="1" applyProtection="1">
      <alignment horizontal="center" vertical="center" wrapText="1"/>
      <protection locked="0"/>
    </xf>
    <xf numFmtId="0" fontId="26" fillId="5" borderId="28" xfId="0" applyFont="1" applyFill="1" applyBorder="1" applyAlignment="1" applyProtection="1">
      <alignment horizontal="center" vertical="center" wrapText="1"/>
      <protection locked="0"/>
    </xf>
    <xf numFmtId="0" fontId="26" fillId="5" borderId="9" xfId="0" applyFont="1" applyFill="1" applyBorder="1" applyAlignment="1" applyProtection="1">
      <alignment horizontal="center" vertical="center" wrapText="1"/>
      <protection locked="0"/>
    </xf>
    <xf numFmtId="0" fontId="26" fillId="5" borderId="19" xfId="0" applyFont="1" applyFill="1" applyBorder="1" applyAlignment="1" applyProtection="1">
      <alignment horizontal="center" vertical="center" wrapText="1"/>
      <protection locked="0"/>
    </xf>
    <xf numFmtId="0" fontId="24" fillId="0" borderId="25" xfId="0" applyFont="1" applyFill="1" applyBorder="1" applyAlignment="1" applyProtection="1">
      <alignment horizontal="center" vertical="center" wrapText="1"/>
      <protection locked="0"/>
    </xf>
    <xf numFmtId="0" fontId="27" fillId="0" borderId="25" xfId="0" applyFont="1" applyFill="1" applyBorder="1" applyAlignment="1" applyProtection="1">
      <alignment horizontal="center" vertical="center" wrapText="1"/>
      <protection locked="0"/>
    </xf>
    <xf numFmtId="0" fontId="24" fillId="0" borderId="26" xfId="0" applyFont="1" applyFill="1" applyBorder="1" applyAlignment="1" applyProtection="1">
      <alignment horizontal="center" vertical="center" wrapText="1"/>
      <protection locked="0"/>
    </xf>
    <xf numFmtId="0" fontId="24" fillId="0" borderId="1" xfId="0" applyFont="1" applyFill="1" applyBorder="1" applyAlignment="1" applyProtection="1">
      <alignment horizontal="center" vertical="center" wrapText="1"/>
      <protection locked="0"/>
    </xf>
    <xf numFmtId="0" fontId="26" fillId="0" borderId="1" xfId="0" applyFont="1" applyFill="1" applyBorder="1" applyAlignment="1" applyProtection="1">
      <alignment horizontal="center" vertical="center" wrapText="1"/>
      <protection locked="0"/>
    </xf>
    <xf numFmtId="0" fontId="24" fillId="0" borderId="28" xfId="0" applyFont="1" applyFill="1" applyBorder="1" applyAlignment="1" applyProtection="1">
      <alignment horizontal="center" vertical="center" wrapText="1"/>
      <protection locked="0"/>
    </xf>
    <xf numFmtId="0" fontId="24" fillId="0" borderId="6" xfId="0" applyFont="1" applyFill="1" applyBorder="1" applyAlignment="1" applyProtection="1">
      <alignment horizontal="center" vertical="center" wrapText="1"/>
      <protection locked="0"/>
    </xf>
    <xf numFmtId="0" fontId="24" fillId="0" borderId="9" xfId="0" applyFont="1" applyFill="1" applyBorder="1" applyAlignment="1" applyProtection="1">
      <alignment horizontal="center" vertical="center" wrapText="1"/>
      <protection locked="0"/>
    </xf>
    <xf numFmtId="0" fontId="26" fillId="0" borderId="9" xfId="0" applyFont="1" applyFill="1" applyBorder="1" applyAlignment="1" applyProtection="1">
      <alignment horizontal="center" vertical="center" wrapText="1"/>
      <protection locked="0"/>
    </xf>
    <xf numFmtId="0" fontId="24" fillId="0" borderId="19" xfId="0" applyFont="1" applyFill="1" applyBorder="1" applyAlignment="1" applyProtection="1">
      <alignment horizontal="center" vertical="center" wrapText="1"/>
      <protection locked="0"/>
    </xf>
    <xf numFmtId="0" fontId="24" fillId="9" borderId="25" xfId="0" applyFont="1" applyFill="1" applyBorder="1" applyAlignment="1" applyProtection="1">
      <alignment horizontal="center" vertical="center" wrapText="1"/>
      <protection locked="0"/>
    </xf>
    <xf numFmtId="0" fontId="24" fillId="9" borderId="26" xfId="0" applyFont="1" applyFill="1" applyBorder="1" applyAlignment="1" applyProtection="1">
      <alignment horizontal="center" vertical="center" wrapText="1"/>
      <protection locked="0"/>
    </xf>
    <xf numFmtId="0" fontId="24" fillId="9" borderId="1" xfId="0" applyFont="1" applyFill="1" applyBorder="1" applyAlignment="1" applyProtection="1">
      <alignment horizontal="center" vertical="center" wrapText="1"/>
      <protection locked="0"/>
    </xf>
    <xf numFmtId="0" fontId="24" fillId="9" borderId="28" xfId="0" applyFont="1" applyFill="1" applyBorder="1" applyAlignment="1" applyProtection="1">
      <alignment horizontal="center" vertical="center" wrapText="1"/>
      <protection locked="0"/>
    </xf>
    <xf numFmtId="0" fontId="24" fillId="9" borderId="9" xfId="0" applyFont="1" applyFill="1" applyBorder="1" applyAlignment="1" applyProtection="1">
      <alignment horizontal="center" vertical="center" wrapText="1"/>
      <protection locked="0"/>
    </xf>
    <xf numFmtId="0" fontId="24" fillId="9" borderId="19" xfId="0" applyFont="1" applyFill="1" applyBorder="1" applyAlignment="1" applyProtection="1">
      <alignment horizontal="center" vertical="center" wrapText="1"/>
      <protection locked="0"/>
    </xf>
    <xf numFmtId="0" fontId="24" fillId="12" borderId="25" xfId="0" applyFont="1" applyFill="1" applyBorder="1" applyAlignment="1" applyProtection="1">
      <alignment horizontal="center" vertical="center" wrapText="1"/>
      <protection locked="0"/>
    </xf>
    <xf numFmtId="0" fontId="24" fillId="12" borderId="26" xfId="0" applyFont="1" applyFill="1" applyBorder="1" applyAlignment="1" applyProtection="1">
      <alignment horizontal="center" vertical="center" wrapText="1"/>
      <protection locked="0"/>
    </xf>
    <xf numFmtId="0" fontId="24" fillId="12" borderId="9" xfId="0" applyFont="1" applyFill="1" applyBorder="1" applyAlignment="1" applyProtection="1">
      <alignment horizontal="center" vertical="center" wrapText="1"/>
      <protection locked="0"/>
    </xf>
    <xf numFmtId="0" fontId="24" fillId="12" borderId="19" xfId="0" applyFont="1" applyFill="1" applyBorder="1" applyAlignment="1" applyProtection="1">
      <alignment horizontal="center" vertical="center" wrapText="1"/>
      <protection locked="0"/>
    </xf>
    <xf numFmtId="0" fontId="24" fillId="10" borderId="25" xfId="0" applyFont="1" applyFill="1" applyBorder="1" applyAlignment="1" applyProtection="1">
      <alignment horizontal="center" vertical="center" wrapText="1"/>
      <protection locked="0"/>
    </xf>
    <xf numFmtId="0" fontId="24" fillId="10" borderId="26" xfId="0" applyFont="1" applyFill="1" applyBorder="1" applyAlignment="1" applyProtection="1">
      <alignment horizontal="center" vertical="center" wrapText="1"/>
      <protection locked="0"/>
    </xf>
    <xf numFmtId="0" fontId="24" fillId="10" borderId="1" xfId="0" applyFont="1" applyFill="1" applyBorder="1" applyAlignment="1" applyProtection="1">
      <alignment horizontal="center" vertical="center" wrapText="1"/>
      <protection locked="0"/>
    </xf>
    <xf numFmtId="0" fontId="24" fillId="10" borderId="28" xfId="0" applyFont="1" applyFill="1" applyBorder="1" applyAlignment="1" applyProtection="1">
      <alignment horizontal="center" vertical="center" wrapText="1"/>
      <protection locked="0"/>
    </xf>
    <xf numFmtId="0" fontId="24" fillId="10" borderId="9" xfId="0" applyFont="1" applyFill="1" applyBorder="1" applyAlignment="1" applyProtection="1">
      <alignment horizontal="center" vertical="center" wrapText="1"/>
      <protection locked="0"/>
    </xf>
    <xf numFmtId="0" fontId="24" fillId="10" borderId="19" xfId="0" applyFont="1" applyFill="1" applyBorder="1" applyAlignment="1" applyProtection="1">
      <alignment horizontal="center" vertical="center" wrapText="1"/>
      <protection locked="0"/>
    </xf>
    <xf numFmtId="4" fontId="18" fillId="17" borderId="1" xfId="0" applyNumberFormat="1" applyFont="1" applyFill="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0" xfId="0" applyFont="1" applyFill="1" applyAlignment="1" applyProtection="1">
      <alignment horizontal="center" vertical="center" wrapText="1"/>
      <protection locked="0"/>
    </xf>
    <xf numFmtId="0" fontId="1" fillId="0" borderId="1" xfId="0" applyFont="1" applyFill="1" applyBorder="1" applyAlignment="1" applyProtection="1">
      <alignment vertical="center" wrapText="1"/>
      <protection locked="0"/>
    </xf>
    <xf numFmtId="0" fontId="3" fillId="0" borderId="0" xfId="0" applyFont="1" applyBorder="1" applyAlignment="1" applyProtection="1">
      <alignment horizontal="center" vertical="center" wrapText="1"/>
      <protection locked="0"/>
    </xf>
    <xf numFmtId="43" fontId="1" fillId="0" borderId="1" xfId="3" applyFont="1" applyFill="1" applyBorder="1" applyAlignment="1" applyProtection="1">
      <alignment horizontal="center" vertical="center" wrapText="1"/>
      <protection locked="0"/>
    </xf>
    <xf numFmtId="4" fontId="1" fillId="0" borderId="0" xfId="0" applyNumberFormat="1" applyFont="1" applyAlignment="1" applyProtection="1">
      <alignment horizontal="center" vertical="center" wrapText="1"/>
      <protection locked="0"/>
    </xf>
    <xf numFmtId="4" fontId="3" fillId="0" borderId="0" xfId="0" applyNumberFormat="1" applyFont="1" applyFill="1" applyAlignment="1" applyProtection="1">
      <alignment horizontal="center" vertical="center" wrapText="1"/>
      <protection locked="0"/>
    </xf>
    <xf numFmtId="4" fontId="1" fillId="0" borderId="1" xfId="0" applyNumberFormat="1" applyFont="1" applyBorder="1" applyAlignment="1" applyProtection="1">
      <alignment horizontal="center" vertical="center" wrapText="1"/>
      <protection locked="0"/>
    </xf>
    <xf numFmtId="0" fontId="3" fillId="0" borderId="1" xfId="0" applyFont="1"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vertical="center"/>
    </xf>
    <xf numFmtId="0" fontId="1" fillId="0" borderId="0" xfId="0" applyFont="1" applyAlignment="1">
      <alignment vertical="center" wrapText="1"/>
    </xf>
    <xf numFmtId="4" fontId="1" fillId="0" borderId="1" xfId="0" applyNumberFormat="1" applyFont="1" applyFill="1" applyBorder="1" applyAlignment="1">
      <alignment horizontal="center" vertical="center" wrapText="1"/>
    </xf>
    <xf numFmtId="2" fontId="1" fillId="0" borderId="1" xfId="0" applyNumberFormat="1" applyFont="1" applyFill="1" applyBorder="1" applyAlignment="1">
      <alignment vertical="center"/>
    </xf>
    <xf numFmtId="2" fontId="3" fillId="0" borderId="1" xfId="0" applyNumberFormat="1" applyFont="1" applyFill="1" applyBorder="1" applyAlignment="1">
      <alignment vertical="center"/>
    </xf>
    <xf numFmtId="0" fontId="1" fillId="0" borderId="0" xfId="0" applyFont="1" applyFill="1" applyAlignment="1">
      <alignment vertical="center"/>
    </xf>
    <xf numFmtId="0" fontId="1" fillId="0" borderId="0" xfId="0" applyFont="1" applyFill="1" applyAlignment="1">
      <alignment vertical="center" wrapText="1"/>
    </xf>
    <xf numFmtId="4" fontId="1" fillId="0" borderId="0" xfId="0" applyNumberFormat="1" applyFont="1" applyFill="1" applyAlignment="1">
      <alignment vertical="center"/>
    </xf>
    <xf numFmtId="0" fontId="3" fillId="0" borderId="0" xfId="0" applyFont="1" applyAlignment="1">
      <alignment vertical="center" wrapText="1"/>
    </xf>
    <xf numFmtId="0" fontId="1" fillId="0" borderId="1" xfId="0" applyFont="1" applyFill="1" applyBorder="1" applyAlignment="1">
      <alignment horizontal="left" vertical="center" wrapText="1"/>
    </xf>
    <xf numFmtId="4" fontId="1" fillId="0" borderId="1" xfId="0" applyNumberFormat="1" applyFont="1" applyFill="1" applyBorder="1" applyAlignment="1">
      <alignment vertical="center"/>
    </xf>
    <xf numFmtId="0" fontId="1" fillId="0" borderId="1" xfId="0" quotePrefix="1" applyFont="1" applyFill="1" applyBorder="1" applyAlignment="1">
      <alignment vertical="center" wrapText="1"/>
    </xf>
    <xf numFmtId="0" fontId="30" fillId="0" borderId="1" xfId="0" applyFont="1" applyFill="1" applyBorder="1" applyAlignment="1">
      <alignment vertical="center" wrapText="1"/>
    </xf>
    <xf numFmtId="0" fontId="1" fillId="0" borderId="0" xfId="0" applyFont="1" applyFill="1" applyBorder="1" applyAlignment="1">
      <alignment vertical="center"/>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0" xfId="0" applyFont="1" applyFill="1" applyAlignment="1">
      <alignment vertical="center" wrapText="1"/>
    </xf>
    <xf numFmtId="0" fontId="1" fillId="4" borderId="1" xfId="0" applyFont="1" applyFill="1" applyBorder="1" applyAlignment="1">
      <alignment horizontal="center" vertical="center" wrapText="1"/>
    </xf>
    <xf numFmtId="4" fontId="1" fillId="0" borderId="0" xfId="0" applyNumberFormat="1" applyFont="1" applyFill="1" applyAlignment="1">
      <alignment horizontal="center" vertical="center" wrapText="1"/>
    </xf>
    <xf numFmtId="4" fontId="3" fillId="0" borderId="0" xfId="0" applyNumberFormat="1" applyFont="1" applyFill="1" applyAlignment="1">
      <alignment horizontal="center" vertical="center" wrapText="1"/>
    </xf>
    <xf numFmtId="0" fontId="3" fillId="0" borderId="0" xfId="0" applyFont="1" applyAlignment="1">
      <alignment vertical="center"/>
    </xf>
    <xf numFmtId="1" fontId="3" fillId="0" borderId="1" xfId="0" applyNumberFormat="1" applyFont="1" applyFill="1" applyBorder="1" applyAlignment="1">
      <alignment horizontal="center" vertical="center" wrapText="1"/>
    </xf>
    <xf numFmtId="4" fontId="3" fillId="0" borderId="1" xfId="0" applyNumberFormat="1" applyFont="1" applyFill="1" applyBorder="1" applyAlignment="1">
      <alignment horizontal="center" vertical="center" wrapText="1"/>
    </xf>
    <xf numFmtId="0" fontId="1" fillId="0" borderId="0" xfId="0" applyFont="1" applyFill="1" applyAlignment="1">
      <alignment horizontal="center" vertical="center"/>
    </xf>
    <xf numFmtId="4" fontId="1" fillId="2" borderId="1" xfId="0" applyNumberFormat="1" applyFont="1" applyFill="1" applyBorder="1" applyAlignment="1">
      <alignment vertical="center"/>
    </xf>
    <xf numFmtId="4" fontId="3" fillId="2" borderId="1" xfId="0" applyNumberFormat="1" applyFont="1" applyFill="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1" fillId="3" borderId="1" xfId="0" applyFont="1" applyFill="1" applyBorder="1" applyAlignment="1">
      <alignment horizontal="center" vertical="center" wrapText="1"/>
    </xf>
    <xf numFmtId="4" fontId="1" fillId="0" borderId="1" xfId="0" applyNumberFormat="1" applyFont="1" applyBorder="1" applyAlignment="1">
      <alignment horizontal="center" vertical="center"/>
    </xf>
    <xf numFmtId="4" fontId="1" fillId="0" borderId="1" xfId="0" applyNumberFormat="1" applyFont="1" applyFill="1" applyBorder="1" applyAlignment="1">
      <alignment vertical="center" wrapText="1"/>
    </xf>
    <xf numFmtId="1" fontId="1" fillId="0" borderId="1" xfId="0" applyNumberFormat="1" applyFont="1" applyBorder="1" applyAlignment="1">
      <alignment vertical="center" wrapText="1"/>
    </xf>
    <xf numFmtId="4" fontId="1" fillId="0" borderId="1" xfId="0" applyNumberFormat="1" applyFont="1" applyBorder="1" applyAlignment="1">
      <alignment vertical="center" wrapText="1"/>
    </xf>
    <xf numFmtId="4" fontId="1" fillId="0" borderId="1" xfId="0" applyNumberFormat="1" applyFont="1" applyBorder="1" applyAlignment="1">
      <alignment vertical="center"/>
    </xf>
    <xf numFmtId="4" fontId="3" fillId="0" borderId="1" xfId="0" applyNumberFormat="1" applyFont="1" applyBorder="1" applyAlignment="1">
      <alignment horizontal="center" vertical="center"/>
    </xf>
    <xf numFmtId="0" fontId="1" fillId="3" borderId="1" xfId="0" applyFont="1" applyFill="1" applyBorder="1" applyAlignment="1">
      <alignment vertical="center" wrapText="1"/>
    </xf>
    <xf numFmtId="1" fontId="1" fillId="0" borderId="1" xfId="0" applyNumberFormat="1" applyFont="1" applyFill="1" applyBorder="1" applyAlignment="1">
      <alignment vertical="center" wrapText="1"/>
    </xf>
    <xf numFmtId="0" fontId="31" fillId="0" borderId="1" xfId="0" applyFont="1" applyFill="1" applyBorder="1" applyAlignment="1">
      <alignment vertical="top" wrapText="1"/>
    </xf>
    <xf numFmtId="4" fontId="31" fillId="0" borderId="1" xfId="0" applyNumberFormat="1" applyFont="1" applyFill="1" applyBorder="1" applyAlignment="1">
      <alignment vertical="top" wrapText="1"/>
    </xf>
    <xf numFmtId="4" fontId="29" fillId="0" borderId="1" xfId="0" applyNumberFormat="1" applyFont="1" applyFill="1" applyBorder="1" applyAlignment="1">
      <alignment horizontal="center" vertical="center" wrapText="1"/>
    </xf>
    <xf numFmtId="0" fontId="1" fillId="0" borderId="1" xfId="0" applyFont="1" applyFill="1" applyBorder="1" applyAlignment="1">
      <alignment horizontal="justify" vertical="center" wrapText="1"/>
    </xf>
    <xf numFmtId="0" fontId="1" fillId="0" borderId="1" xfId="0" applyFont="1" applyBorder="1" applyAlignment="1">
      <alignment horizontal="left" vertical="center" wrapText="1"/>
    </xf>
    <xf numFmtId="4" fontId="1" fillId="0" borderId="0" xfId="0" applyNumberFormat="1" applyFont="1" applyAlignment="1">
      <alignment horizontal="center" vertical="center"/>
    </xf>
    <xf numFmtId="4" fontId="3" fillId="0" borderId="0" xfId="0" applyNumberFormat="1" applyFont="1" applyAlignment="1">
      <alignment horizontal="center" vertical="center"/>
    </xf>
    <xf numFmtId="4" fontId="1" fillId="0" borderId="0" xfId="0" applyNumberFormat="1" applyFont="1" applyAlignment="1">
      <alignment vertical="center"/>
    </xf>
    <xf numFmtId="1" fontId="1" fillId="0" borderId="0" xfId="0" applyNumberFormat="1" applyFont="1" applyAlignment="1">
      <alignment vertical="center"/>
    </xf>
    <xf numFmtId="0" fontId="1" fillId="0" borderId="0" xfId="0" applyFont="1" applyFill="1" applyAlignment="1">
      <alignment horizontal="center" vertical="center" wrapText="1"/>
    </xf>
    <xf numFmtId="0" fontId="3" fillId="0" borderId="0" xfId="0" applyFont="1" applyFill="1" applyAlignment="1">
      <alignment horizontal="center" vertical="center" wrapText="1"/>
    </xf>
    <xf numFmtId="2" fontId="1" fillId="0" borderId="1" xfId="0" applyNumberFormat="1" applyFont="1" applyFill="1" applyBorder="1" applyAlignment="1">
      <alignment horizontal="center" vertical="center" wrapText="1"/>
    </xf>
    <xf numFmtId="2" fontId="3" fillId="0" borderId="1" xfId="0" applyNumberFormat="1" applyFont="1" applyFill="1" applyBorder="1" applyAlignment="1">
      <alignment horizontal="center" vertical="center" wrapText="1"/>
    </xf>
    <xf numFmtId="0" fontId="31"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0" applyFont="1" applyFill="1" applyBorder="1" applyAlignment="1">
      <alignment horizontal="left" vertical="top" wrapText="1"/>
    </xf>
    <xf numFmtId="0" fontId="1" fillId="0" borderId="1" xfId="0" applyNumberFormat="1" applyFont="1" applyFill="1" applyBorder="1" applyAlignment="1">
      <alignment horizontal="left" vertical="center" wrapText="1"/>
    </xf>
    <xf numFmtId="0" fontId="1" fillId="18" borderId="1" xfId="0" applyFont="1" applyFill="1" applyBorder="1" applyAlignment="1">
      <alignment horizontal="left" vertical="center" wrapText="1"/>
    </xf>
    <xf numFmtId="4" fontId="1" fillId="0" borderId="1" xfId="0" applyNumberFormat="1" applyFont="1" applyBorder="1" applyAlignment="1">
      <alignment horizontal="center" vertical="center" wrapText="1"/>
    </xf>
    <xf numFmtId="2" fontId="1" fillId="18" borderId="1" xfId="0" applyNumberFormat="1" applyFont="1" applyFill="1" applyBorder="1" applyAlignment="1">
      <alignment horizontal="center" vertical="center" wrapText="1"/>
    </xf>
    <xf numFmtId="0" fontId="1" fillId="3" borderId="1" xfId="0" applyFont="1" applyFill="1" applyBorder="1" applyAlignment="1">
      <alignment horizontal="left" vertical="center" wrapText="1"/>
    </xf>
    <xf numFmtId="4" fontId="1" fillId="0" borderId="1" xfId="0" applyNumberFormat="1" applyFont="1" applyBorder="1" applyAlignment="1">
      <alignment horizontal="left" vertical="center" wrapText="1"/>
    </xf>
    <xf numFmtId="0" fontId="1" fillId="0" borderId="1" xfId="0" applyFont="1" applyFill="1" applyBorder="1" applyAlignment="1">
      <alignment vertical="top" wrapText="1"/>
    </xf>
    <xf numFmtId="0" fontId="3" fillId="0" borderId="0" xfId="0" applyFont="1" applyAlignment="1">
      <alignment horizontal="center" vertical="center" wrapText="1"/>
    </xf>
    <xf numFmtId="0" fontId="1" fillId="18" borderId="1" xfId="0" applyFont="1" applyFill="1" applyBorder="1" applyAlignment="1">
      <alignment vertical="center" wrapText="1"/>
    </xf>
    <xf numFmtId="4" fontId="3" fillId="0" borderId="1" xfId="0" applyNumberFormat="1" applyFont="1" applyBorder="1" applyAlignment="1">
      <alignment vertical="center"/>
    </xf>
    <xf numFmtId="4" fontId="3" fillId="0" borderId="0" xfId="0" applyNumberFormat="1" applyFont="1" applyAlignment="1">
      <alignment vertical="center"/>
    </xf>
    <xf numFmtId="0" fontId="29" fillId="0" borderId="1" xfId="0" applyFont="1" applyFill="1" applyBorder="1" applyAlignment="1">
      <alignment vertical="center" wrapText="1"/>
    </xf>
    <xf numFmtId="0" fontId="29" fillId="0" borderId="0" xfId="0" applyFont="1" applyAlignment="1" applyProtection="1">
      <alignment horizontal="center" vertical="center" wrapText="1"/>
      <protection locked="0"/>
    </xf>
    <xf numFmtId="16" fontId="1" fillId="0" borderId="1" xfId="0" applyNumberFormat="1" applyFont="1" applyFill="1" applyBorder="1" applyAlignment="1" applyProtection="1">
      <alignment horizontal="center" vertical="center" wrapText="1"/>
      <protection locked="0"/>
    </xf>
    <xf numFmtId="0" fontId="1" fillId="0" borderId="0" xfId="0" applyFont="1" applyFill="1" applyAlignment="1" applyProtection="1">
      <alignment horizontal="center" vertical="center" wrapText="1"/>
      <protection locked="0"/>
    </xf>
    <xf numFmtId="4" fontId="1" fillId="0" borderId="0" xfId="0" applyNumberFormat="1" applyFont="1" applyFill="1" applyAlignment="1" applyProtection="1">
      <alignment horizontal="center" vertical="center" wrapText="1"/>
      <protection locked="0"/>
    </xf>
    <xf numFmtId="4" fontId="3" fillId="0" borderId="1" xfId="0" applyNumberFormat="1" applyFont="1" applyFill="1" applyBorder="1" applyAlignment="1" applyProtection="1">
      <alignment horizontal="center" vertical="center" wrapText="1"/>
      <protection locked="0"/>
    </xf>
    <xf numFmtId="0" fontId="33" fillId="0" borderId="1" xfId="0" applyFont="1" applyFill="1" applyBorder="1" applyAlignment="1">
      <alignment horizontal="center" vertical="center" wrapText="1"/>
    </xf>
    <xf numFmtId="0" fontId="29" fillId="0" borderId="0" xfId="0" applyFont="1" applyAlignment="1">
      <alignment vertical="center"/>
    </xf>
    <xf numFmtId="4" fontId="29" fillId="0" borderId="0" xfId="0" applyNumberFormat="1" applyFont="1" applyAlignment="1">
      <alignment horizontal="center" vertical="center"/>
    </xf>
    <xf numFmtId="0" fontId="29" fillId="0" borderId="0" xfId="0" applyFont="1" applyFill="1" applyAlignment="1">
      <alignment vertical="center" wrapText="1"/>
    </xf>
    <xf numFmtId="4" fontId="29" fillId="0" borderId="1" xfId="0" applyNumberFormat="1" applyFont="1" applyFill="1" applyBorder="1" applyAlignment="1">
      <alignment vertical="center"/>
    </xf>
    <xf numFmtId="0" fontId="31" fillId="19" borderId="0" xfId="0" applyFont="1" applyFill="1"/>
    <xf numFmtId="0" fontId="31" fillId="0" borderId="0" xfId="0" applyFont="1"/>
    <xf numFmtId="4" fontId="29" fillId="19" borderId="1" xfId="0" applyNumberFormat="1" applyFont="1" applyFill="1" applyBorder="1" applyAlignment="1">
      <alignment horizontal="center" vertical="center" wrapText="1"/>
    </xf>
    <xf numFmtId="4" fontId="10" fillId="19" borderId="1" xfId="0" applyNumberFormat="1" applyFont="1" applyFill="1" applyBorder="1" applyAlignment="1">
      <alignment horizontal="center" vertical="center" wrapText="1"/>
    </xf>
    <xf numFmtId="0" fontId="31" fillId="20" borderId="0" xfId="0" applyFont="1" applyFill="1"/>
    <xf numFmtId="0" fontId="31" fillId="21" borderId="0" xfId="0" applyFont="1" applyFill="1"/>
    <xf numFmtId="0" fontId="31" fillId="22" borderId="0" xfId="0" applyFont="1" applyFill="1"/>
    <xf numFmtId="0" fontId="31" fillId="23" borderId="0" xfId="0" applyFont="1" applyFill="1"/>
    <xf numFmtId="0" fontId="31" fillId="24" borderId="0" xfId="0" applyFont="1" applyFill="1"/>
    <xf numFmtId="1" fontId="10" fillId="0" borderId="1" xfId="0" applyNumberFormat="1" applyFont="1" applyFill="1" applyBorder="1" applyAlignment="1">
      <alignment horizontal="center" vertical="center" wrapText="1"/>
    </xf>
    <xf numFmtId="4" fontId="10" fillId="0" borderId="1" xfId="0" applyNumberFormat="1" applyFont="1" applyFill="1" applyBorder="1" applyAlignment="1">
      <alignment horizontal="center" vertical="center" wrapText="1"/>
    </xf>
    <xf numFmtId="0" fontId="34" fillId="0" borderId="0" xfId="0" applyFont="1"/>
    <xf numFmtId="0" fontId="3" fillId="0" borderId="1" xfId="0" applyFont="1" applyBorder="1"/>
    <xf numFmtId="0" fontId="1" fillId="0" borderId="0" xfId="0" applyFont="1"/>
    <xf numFmtId="0" fontId="34" fillId="19" borderId="0" xfId="0" applyFont="1" applyFill="1"/>
    <xf numFmtId="0" fontId="34" fillId="20" borderId="0" xfId="0" applyFont="1" applyFill="1"/>
    <xf numFmtId="0" fontId="34" fillId="21" borderId="0" xfId="0" applyFont="1" applyFill="1"/>
    <xf numFmtId="0" fontId="34" fillId="22" borderId="0" xfId="0" applyFont="1" applyFill="1"/>
    <xf numFmtId="0" fontId="34" fillId="23" borderId="0" xfId="0" applyFont="1" applyFill="1"/>
    <xf numFmtId="0" fontId="34" fillId="24" borderId="0" xfId="0" applyFont="1" applyFill="1"/>
    <xf numFmtId="4" fontId="1" fillId="0" borderId="1" xfId="0" applyNumberFormat="1" applyFont="1" applyFill="1" applyBorder="1" applyAlignment="1">
      <alignment horizontal="center" vertical="center"/>
    </xf>
    <xf numFmtId="0" fontId="3" fillId="4" borderId="1" xfId="0" applyFont="1" applyFill="1" applyBorder="1" applyAlignment="1">
      <alignment vertical="center" wrapText="1"/>
    </xf>
    <xf numFmtId="0" fontId="3" fillId="4" borderId="6" xfId="0" applyFont="1" applyFill="1" applyBorder="1" applyAlignment="1" applyProtection="1">
      <alignment horizontal="center" vertical="center" wrapText="1"/>
      <protection locked="0"/>
    </xf>
    <xf numFmtId="4" fontId="1" fillId="0" borderId="0" xfId="0" applyNumberFormat="1" applyFont="1" applyFill="1" applyBorder="1" applyAlignment="1">
      <alignment vertical="center"/>
    </xf>
    <xf numFmtId="3" fontId="1" fillId="0" borderId="1" xfId="0" applyNumberFormat="1" applyFont="1" applyFill="1" applyBorder="1" applyAlignment="1">
      <alignment horizontal="center" vertical="center" wrapText="1"/>
    </xf>
    <xf numFmtId="4" fontId="1" fillId="18" borderId="1" xfId="0" applyNumberFormat="1" applyFont="1" applyFill="1" applyBorder="1" applyAlignment="1">
      <alignment vertical="center"/>
    </xf>
    <xf numFmtId="4" fontId="1" fillId="18" borderId="1" xfId="0" applyNumberFormat="1" applyFont="1" applyFill="1" applyBorder="1" applyAlignment="1">
      <alignment horizontal="center" vertical="center"/>
    </xf>
    <xf numFmtId="4" fontId="3" fillId="0" borderId="1" xfId="0" applyNumberFormat="1" applyFont="1" applyFill="1" applyBorder="1" applyAlignment="1">
      <alignment horizontal="center" vertical="center"/>
    </xf>
    <xf numFmtId="0" fontId="29" fillId="0" borderId="1" xfId="0" applyFont="1" applyFill="1" applyBorder="1" applyAlignment="1">
      <alignment horizontal="center" vertical="center" wrapText="1"/>
    </xf>
    <xf numFmtId="4" fontId="29" fillId="0" borderId="1" xfId="0" applyNumberFormat="1" applyFont="1" applyBorder="1" applyAlignment="1">
      <alignment horizontal="center" vertical="center"/>
    </xf>
    <xf numFmtId="0" fontId="10" fillId="0" borderId="1" xfId="0" applyFont="1" applyFill="1" applyBorder="1" applyAlignment="1">
      <alignment horizontal="center" vertical="center" wrapText="1"/>
    </xf>
    <xf numFmtId="0" fontId="29" fillId="18" borderId="1" xfId="0" applyFont="1" applyFill="1" applyBorder="1" applyAlignment="1">
      <alignment horizontal="center" vertical="center" wrapText="1"/>
    </xf>
    <xf numFmtId="4" fontId="10" fillId="0" borderId="1" xfId="0" applyNumberFormat="1" applyFont="1" applyFill="1" applyBorder="1" applyAlignment="1" applyProtection="1">
      <alignment horizontal="center" vertical="center" wrapText="1"/>
      <protection locked="0"/>
    </xf>
    <xf numFmtId="4" fontId="29" fillId="0" borderId="1" xfId="0" applyNumberFormat="1" applyFont="1" applyFill="1" applyBorder="1" applyAlignment="1" applyProtection="1">
      <alignment horizontal="center" vertical="center" wrapText="1"/>
      <protection locked="0"/>
    </xf>
    <xf numFmtId="0" fontId="29" fillId="0" borderId="1" xfId="0" applyFont="1" applyFill="1" applyBorder="1" applyAlignment="1" applyProtection="1">
      <alignment horizontal="center" vertical="center" wrapText="1"/>
      <protection locked="0"/>
    </xf>
    <xf numFmtId="4" fontId="29" fillId="0" borderId="1" xfId="0" applyNumberFormat="1" applyFont="1" applyBorder="1" applyAlignment="1" applyProtection="1">
      <alignment horizontal="center" vertical="center" wrapText="1"/>
      <protection locked="0"/>
    </xf>
    <xf numFmtId="4" fontId="29" fillId="0" borderId="0" xfId="0" applyNumberFormat="1" applyFont="1" applyAlignment="1" applyProtection="1">
      <alignment horizontal="center" vertical="center" wrapText="1"/>
      <protection locked="0"/>
    </xf>
    <xf numFmtId="0" fontId="10" fillId="0" borderId="1" xfId="0" applyFont="1" applyFill="1" applyBorder="1" applyAlignment="1" applyProtection="1">
      <alignment horizontal="center" vertical="center" wrapText="1"/>
      <protection locked="0"/>
    </xf>
    <xf numFmtId="0" fontId="29" fillId="0" borderId="1" xfId="0" applyFont="1" applyBorder="1" applyAlignment="1" applyProtection="1">
      <alignment horizontal="center" vertical="center" wrapText="1"/>
      <protection locked="0"/>
    </xf>
    <xf numFmtId="0" fontId="29" fillId="0" borderId="0" xfId="0" applyFont="1" applyAlignment="1">
      <alignment horizontal="center" vertical="center" wrapText="1"/>
    </xf>
    <xf numFmtId="0" fontId="29" fillId="0" borderId="0" xfId="0" applyFont="1" applyAlignment="1">
      <alignment vertical="center" wrapText="1"/>
    </xf>
    <xf numFmtId="0" fontId="29" fillId="0" borderId="1" xfId="0" quotePrefix="1" applyFont="1" applyFill="1" applyBorder="1" applyAlignment="1">
      <alignment vertical="center" wrapText="1"/>
    </xf>
    <xf numFmtId="0" fontId="29" fillId="0" borderId="1" xfId="0" applyFont="1" applyFill="1" applyBorder="1" applyAlignment="1">
      <alignment horizontal="left" vertical="center" wrapText="1"/>
    </xf>
    <xf numFmtId="4" fontId="29" fillId="0" borderId="1" xfId="0" applyNumberFormat="1" applyFont="1" applyFill="1" applyBorder="1" applyAlignment="1">
      <alignment horizontal="center" vertical="center"/>
    </xf>
    <xf numFmtId="1" fontId="29" fillId="0" borderId="1" xfId="0" applyNumberFormat="1" applyFont="1" applyBorder="1" applyAlignment="1">
      <alignment vertical="center" wrapText="1"/>
    </xf>
    <xf numFmtId="1" fontId="29" fillId="0" borderId="1" xfId="0" applyNumberFormat="1" applyFont="1" applyFill="1" applyBorder="1" applyAlignment="1">
      <alignment vertical="center" wrapText="1"/>
    </xf>
    <xf numFmtId="1" fontId="29" fillId="0" borderId="0" xfId="0" applyNumberFormat="1" applyFont="1" applyAlignment="1">
      <alignment vertical="center"/>
    </xf>
    <xf numFmtId="0" fontId="29" fillId="0" borderId="0" xfId="0" applyFont="1" applyFill="1" applyAlignment="1">
      <alignment horizontal="center" vertical="center" wrapText="1"/>
    </xf>
    <xf numFmtId="2" fontId="10" fillId="0" borderId="1" xfId="0" applyNumberFormat="1" applyFont="1" applyFill="1" applyBorder="1" applyAlignment="1" applyProtection="1">
      <alignment horizontal="center" vertical="center" wrapText="1"/>
      <protection locked="0"/>
    </xf>
    <xf numFmtId="2" fontId="29" fillId="0" borderId="1" xfId="0" applyNumberFormat="1" applyFont="1" applyFill="1" applyBorder="1" applyAlignment="1">
      <alignment horizontal="center" vertical="center" wrapText="1"/>
    </xf>
    <xf numFmtId="0" fontId="29" fillId="0" borderId="1" xfId="0" applyFont="1" applyBorder="1" applyAlignment="1">
      <alignment vertical="center" wrapText="1"/>
    </xf>
    <xf numFmtId="4" fontId="36" fillId="0" borderId="0" xfId="0" applyNumberFormat="1" applyFont="1" applyFill="1" applyAlignment="1" applyProtection="1">
      <alignment horizontal="center" vertical="center" wrapText="1"/>
      <protection locked="0"/>
    </xf>
    <xf numFmtId="0" fontId="36" fillId="0" borderId="0" xfId="0" applyFont="1" applyFill="1" applyAlignment="1" applyProtection="1">
      <alignment horizontal="center" vertical="center" wrapText="1"/>
      <protection locked="0"/>
    </xf>
    <xf numFmtId="4" fontId="36" fillId="0" borderId="1" xfId="0" applyNumberFormat="1" applyFont="1" applyFill="1" applyBorder="1" applyAlignment="1" applyProtection="1">
      <alignment horizontal="center" vertical="center" wrapText="1"/>
      <protection locked="0"/>
    </xf>
    <xf numFmtId="4" fontId="37" fillId="0" borderId="1" xfId="0" applyNumberFormat="1" applyFont="1" applyFill="1" applyBorder="1" applyAlignment="1" applyProtection="1">
      <alignment horizontal="center" vertical="center" wrapText="1"/>
      <protection locked="0"/>
    </xf>
    <xf numFmtId="0" fontId="35" fillId="0" borderId="1" xfId="0" applyFont="1" applyFill="1" applyBorder="1" applyAlignment="1">
      <alignment horizontal="center" vertical="center" wrapText="1"/>
    </xf>
    <xf numFmtId="4" fontId="36" fillId="0" borderId="1" xfId="0" applyNumberFormat="1" applyFont="1" applyFill="1" applyBorder="1" applyAlignment="1">
      <alignment horizontal="center" vertical="center" wrapText="1"/>
    </xf>
    <xf numFmtId="2" fontId="36" fillId="0" borderId="1" xfId="0" applyNumberFormat="1" applyFont="1" applyFill="1" applyBorder="1" applyAlignment="1">
      <alignment vertical="center"/>
    </xf>
    <xf numFmtId="2" fontId="37" fillId="0" borderId="1" xfId="0" applyNumberFormat="1" applyFont="1" applyFill="1" applyBorder="1" applyAlignment="1">
      <alignment vertical="center"/>
    </xf>
    <xf numFmtId="4" fontId="36" fillId="0" borderId="0" xfId="0" applyNumberFormat="1" applyFont="1" applyFill="1" applyAlignment="1">
      <alignment vertical="center"/>
    </xf>
    <xf numFmtId="0" fontId="36" fillId="0" borderId="0" xfId="0" applyFont="1" applyFill="1" applyAlignment="1">
      <alignment vertical="center" wrapText="1"/>
    </xf>
    <xf numFmtId="0" fontId="36" fillId="0" borderId="1" xfId="0" quotePrefix="1" applyFont="1" applyFill="1" applyBorder="1" applyAlignment="1">
      <alignment vertical="center" wrapText="1"/>
    </xf>
    <xf numFmtId="4" fontId="36" fillId="18" borderId="1" xfId="0" applyNumberFormat="1" applyFont="1" applyFill="1" applyBorder="1" applyAlignment="1">
      <alignment vertical="center"/>
    </xf>
    <xf numFmtId="4" fontId="36" fillId="0" borderId="1" xfId="0" applyNumberFormat="1" applyFont="1" applyFill="1" applyBorder="1" applyAlignment="1">
      <alignment vertical="center"/>
    </xf>
    <xf numFmtId="0" fontId="36" fillId="0" borderId="0" xfId="0" applyFont="1" applyFill="1" applyAlignment="1">
      <alignment vertical="center"/>
    </xf>
    <xf numFmtId="0" fontId="36" fillId="18" borderId="1" xfId="0" applyFont="1" applyFill="1" applyBorder="1" applyAlignment="1">
      <alignment horizontal="center" vertical="center" wrapText="1"/>
    </xf>
    <xf numFmtId="4" fontId="36" fillId="0" borderId="0" xfId="0" applyNumberFormat="1" applyFont="1" applyFill="1" applyBorder="1" applyAlignment="1">
      <alignment vertical="center"/>
    </xf>
    <xf numFmtId="4" fontId="36" fillId="0" borderId="0" xfId="0" applyNumberFormat="1" applyFont="1" applyFill="1" applyBorder="1" applyAlignment="1">
      <alignment horizontal="center" vertical="center"/>
    </xf>
    <xf numFmtId="0" fontId="37" fillId="0" borderId="1" xfId="0" applyFont="1" applyFill="1" applyBorder="1" applyAlignment="1">
      <alignment horizontal="center" vertical="center" wrapText="1"/>
    </xf>
    <xf numFmtId="0" fontId="37" fillId="0" borderId="1" xfId="0" applyFont="1" applyFill="1" applyBorder="1" applyAlignment="1">
      <alignment vertical="center" wrapText="1"/>
    </xf>
    <xf numFmtId="0" fontId="37" fillId="0" borderId="0" xfId="0" applyFont="1" applyFill="1" applyAlignment="1">
      <alignment vertical="center" wrapText="1"/>
    </xf>
    <xf numFmtId="0" fontId="36" fillId="0" borderId="1" xfId="0" applyFont="1" applyFill="1" applyBorder="1" applyAlignment="1">
      <alignment horizontal="left" vertical="center" wrapText="1"/>
    </xf>
    <xf numFmtId="0" fontId="36" fillId="18" borderId="1" xfId="0" applyFont="1" applyFill="1" applyBorder="1" applyAlignment="1">
      <alignment vertical="center" wrapText="1"/>
    </xf>
    <xf numFmtId="3" fontId="36" fillId="0" borderId="1" xfId="0" applyNumberFormat="1" applyFont="1" applyFill="1" applyBorder="1" applyAlignment="1">
      <alignment vertical="center" wrapText="1"/>
    </xf>
    <xf numFmtId="10" fontId="36" fillId="0" borderId="1" xfId="0" applyNumberFormat="1" applyFont="1" applyFill="1" applyBorder="1" applyAlignment="1">
      <alignment vertical="center" wrapText="1"/>
    </xf>
    <xf numFmtId="0" fontId="36" fillId="4" borderId="1" xfId="0" applyFont="1" applyFill="1" applyBorder="1" applyAlignment="1">
      <alignment horizontal="center" vertical="center" wrapText="1"/>
    </xf>
    <xf numFmtId="0" fontId="37" fillId="4" borderId="1" xfId="0" applyFont="1" applyFill="1" applyBorder="1" applyAlignment="1">
      <alignment vertical="center" wrapText="1"/>
    </xf>
    <xf numFmtId="0" fontId="36" fillId="0" borderId="0" xfId="0" applyFont="1" applyAlignment="1">
      <alignment vertical="center"/>
    </xf>
    <xf numFmtId="0" fontId="36" fillId="0" borderId="0" xfId="0" applyFont="1" applyAlignment="1">
      <alignment vertical="center" wrapText="1"/>
    </xf>
    <xf numFmtId="2" fontId="36" fillId="0" borderId="1" xfId="0" applyNumberFormat="1" applyFont="1" applyFill="1" applyBorder="1" applyAlignment="1">
      <alignment horizontal="center" vertical="center" wrapText="1"/>
    </xf>
    <xf numFmtId="10" fontId="36" fillId="0" borderId="1" xfId="0" applyNumberFormat="1" applyFont="1" applyFill="1" applyBorder="1" applyAlignment="1">
      <alignment horizontal="left" vertical="center" wrapText="1"/>
    </xf>
    <xf numFmtId="0" fontId="36" fillId="0" borderId="1" xfId="0" applyFont="1" applyFill="1" applyBorder="1" applyAlignment="1">
      <alignment horizontal="left" vertical="top" wrapText="1"/>
    </xf>
    <xf numFmtId="2" fontId="37" fillId="0" borderId="1" xfId="0" applyNumberFormat="1" applyFont="1" applyFill="1" applyBorder="1" applyAlignment="1">
      <alignment horizontal="center" vertical="center" wrapText="1"/>
    </xf>
    <xf numFmtId="4" fontId="36" fillId="0" borderId="1" xfId="0" applyNumberFormat="1" applyFont="1" applyFill="1" applyBorder="1" applyAlignment="1">
      <alignment horizontal="left" vertical="center" wrapText="1"/>
    </xf>
    <xf numFmtId="4" fontId="36" fillId="0" borderId="1" xfId="0" applyNumberFormat="1" applyFont="1" applyBorder="1" applyAlignment="1">
      <alignment horizontal="center" vertical="center"/>
    </xf>
    <xf numFmtId="4" fontId="36" fillId="0" borderId="1" xfId="0" applyNumberFormat="1" applyFont="1" applyFill="1" applyBorder="1" applyAlignment="1">
      <alignment vertical="center" wrapText="1"/>
    </xf>
    <xf numFmtId="1" fontId="36" fillId="0" borderId="1" xfId="0" applyNumberFormat="1" applyFont="1" applyFill="1" applyBorder="1" applyAlignment="1">
      <alignment vertical="center" wrapText="1"/>
    </xf>
    <xf numFmtId="4" fontId="37" fillId="0" borderId="1" xfId="0" applyNumberFormat="1" applyFont="1" applyBorder="1" applyAlignment="1">
      <alignment horizontal="center" vertical="center"/>
    </xf>
    <xf numFmtId="0" fontId="36" fillId="0" borderId="1" xfId="0" applyFont="1" applyBorder="1" applyAlignment="1">
      <alignment vertical="center" wrapText="1"/>
    </xf>
    <xf numFmtId="4" fontId="36" fillId="0" borderId="1" xfId="0" applyNumberFormat="1" applyFont="1" applyBorder="1" applyAlignment="1">
      <alignment vertical="center" wrapText="1"/>
    </xf>
    <xf numFmtId="4" fontId="36" fillId="0" borderId="1" xfId="0" applyNumberFormat="1" applyFont="1" applyBorder="1" applyAlignment="1">
      <alignment vertical="center"/>
    </xf>
    <xf numFmtId="4" fontId="37" fillId="0" borderId="1" xfId="0" applyNumberFormat="1" applyFont="1" applyFill="1" applyBorder="1" applyAlignment="1">
      <alignment horizontal="center" vertical="center"/>
    </xf>
    <xf numFmtId="0" fontId="36" fillId="0" borderId="1" xfId="0" applyFont="1" applyFill="1" applyBorder="1" applyAlignment="1">
      <alignment horizontal="justify" vertical="center" wrapText="1"/>
    </xf>
    <xf numFmtId="0" fontId="36" fillId="0" borderId="1" xfId="0" applyFont="1" applyBorder="1" applyAlignment="1">
      <alignment horizontal="center" vertical="center" wrapText="1"/>
    </xf>
    <xf numFmtId="1" fontId="36" fillId="0" borderId="1" xfId="0" applyNumberFormat="1" applyFont="1" applyBorder="1" applyAlignment="1">
      <alignment vertical="center" wrapText="1"/>
    </xf>
    <xf numFmtId="2" fontId="1" fillId="0" borderId="0" xfId="0" applyNumberFormat="1" applyFont="1" applyFill="1" applyAlignment="1">
      <alignment vertical="center" wrapText="1"/>
    </xf>
    <xf numFmtId="0" fontId="38" fillId="0" borderId="1" xfId="0" applyFont="1" applyFill="1" applyBorder="1" applyAlignment="1">
      <alignment vertical="center" wrapText="1"/>
    </xf>
    <xf numFmtId="0" fontId="36" fillId="0" borderId="1" xfId="0" applyFont="1" applyFill="1" applyBorder="1" applyAlignment="1">
      <alignment vertical="center" wrapText="1"/>
    </xf>
    <xf numFmtId="0" fontId="1" fillId="0" borderId="1" xfId="0" applyFont="1" applyFill="1" applyBorder="1" applyAlignment="1">
      <alignment vertical="center" wrapText="1"/>
    </xf>
    <xf numFmtId="4" fontId="3" fillId="0" borderId="1" xfId="0" applyNumberFormat="1" applyFont="1" applyFill="1" applyBorder="1" applyAlignment="1">
      <alignment vertical="center"/>
    </xf>
    <xf numFmtId="4" fontId="36" fillId="0" borderId="1" xfId="0" applyNumberFormat="1" applyFont="1" applyFill="1" applyBorder="1" applyAlignment="1">
      <alignment horizontal="center" vertical="center"/>
    </xf>
    <xf numFmtId="4" fontId="29" fillId="0" borderId="1" xfId="0" applyNumberFormat="1" applyFont="1" applyFill="1" applyBorder="1" applyAlignment="1">
      <alignment vertical="center" wrapText="1"/>
    </xf>
    <xf numFmtId="0" fontId="36" fillId="0" borderId="1" xfId="0" applyFont="1" applyFill="1" applyBorder="1" applyAlignment="1" applyProtection="1">
      <alignment horizontal="center" vertical="center" wrapText="1"/>
      <protection locked="0"/>
    </xf>
    <xf numFmtId="0" fontId="3" fillId="4"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18" borderId="1"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0" fontId="1" fillId="0" borderId="1" xfId="0" applyNumberFormat="1" applyFont="1" applyFill="1" applyBorder="1" applyAlignment="1">
      <alignment horizontal="center" vertical="center" wrapText="1"/>
    </xf>
    <xf numFmtId="0" fontId="1" fillId="0" borderId="1" xfId="0" applyFont="1" applyFill="1" applyBorder="1" applyAlignment="1" applyProtection="1">
      <alignment horizontal="center" vertical="center" wrapText="1"/>
      <protection locked="0"/>
    </xf>
    <xf numFmtId="0" fontId="3" fillId="4" borderId="1" xfId="0" applyFont="1" applyFill="1" applyBorder="1" applyAlignment="1" applyProtection="1">
      <alignment horizontal="center" vertical="center" wrapText="1"/>
      <protection locked="0"/>
    </xf>
    <xf numFmtId="0" fontId="34" fillId="0" borderId="0" xfId="0" applyFont="1" applyFill="1"/>
    <xf numFmtId="0" fontId="31" fillId="0" borderId="0" xfId="0" applyFont="1" applyFill="1"/>
    <xf numFmtId="1" fontId="1" fillId="0" borderId="1" xfId="0" applyNumberFormat="1" applyFont="1" applyFill="1" applyBorder="1" applyAlignment="1">
      <alignment horizontal="center" vertical="center" wrapText="1"/>
    </xf>
    <xf numFmtId="0" fontId="1" fillId="25" borderId="0" xfId="0" applyFont="1" applyFill="1"/>
    <xf numFmtId="0" fontId="31" fillId="26" borderId="0" xfId="0" applyFont="1" applyFill="1"/>
    <xf numFmtId="0" fontId="31" fillId="8" borderId="0" xfId="0" applyFont="1" applyFill="1"/>
    <xf numFmtId="0" fontId="3" fillId="25" borderId="0" xfId="0" applyFont="1" applyFill="1"/>
    <xf numFmtId="0" fontId="34" fillId="8" borderId="0" xfId="0" applyFont="1" applyFill="1"/>
    <xf numFmtId="0" fontId="3" fillId="0" borderId="0" xfId="0" applyFont="1"/>
    <xf numFmtId="0" fontId="34" fillId="26" borderId="0" xfId="0" applyFont="1" applyFill="1"/>
    <xf numFmtId="0" fontId="13" fillId="2" borderId="5"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13" xfId="0" applyFont="1" applyFill="1" applyBorder="1" applyAlignment="1" applyProtection="1">
      <alignment horizontal="center" vertical="center" wrapText="1"/>
      <protection locked="0"/>
    </xf>
    <xf numFmtId="0" fontId="11" fillId="2" borderId="5" xfId="0" applyFont="1" applyFill="1" applyBorder="1" applyAlignment="1" applyProtection="1">
      <alignment horizontal="center" vertical="center" wrapText="1"/>
      <protection locked="0"/>
    </xf>
    <xf numFmtId="0" fontId="11" fillId="2" borderId="1" xfId="0" applyFont="1" applyFill="1" applyBorder="1" applyAlignment="1" applyProtection="1">
      <alignment horizontal="center" vertical="center" wrapText="1"/>
      <protection locked="0"/>
    </xf>
    <xf numFmtId="0" fontId="11" fillId="2" borderId="13"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3" fillId="4"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4" fontId="29" fillId="0" borderId="1" xfId="0" applyNumberFormat="1" applyFont="1" applyFill="1" applyBorder="1" applyAlignment="1">
      <alignment horizontal="center" vertical="center" wrapText="1"/>
    </xf>
    <xf numFmtId="0" fontId="29" fillId="0" borderId="1"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0" fontId="1"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36" fillId="4" borderId="1" xfId="0" applyFont="1" applyFill="1" applyBorder="1" applyAlignment="1">
      <alignment horizontal="center" vertical="center" wrapText="1"/>
    </xf>
    <xf numFmtId="0" fontId="1" fillId="18"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3" fillId="2" borderId="2"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xf numFmtId="0" fontId="3" fillId="4" borderId="2" xfId="0" applyFont="1" applyFill="1" applyBorder="1" applyAlignment="1" applyProtection="1">
      <alignment horizontal="center" vertical="center" wrapText="1"/>
      <protection locked="0"/>
    </xf>
    <xf numFmtId="0" fontId="3" fillId="4" borderId="3" xfId="0" applyFont="1" applyFill="1" applyBorder="1" applyAlignment="1" applyProtection="1">
      <alignment horizontal="center" vertical="center" wrapText="1"/>
      <protection locked="0"/>
    </xf>
    <xf numFmtId="0" fontId="1" fillId="0" borderId="5" xfId="0" applyFont="1" applyFill="1" applyBorder="1" applyAlignment="1" applyProtection="1">
      <alignment horizontal="center" vertical="center" wrapText="1"/>
      <protection locked="0"/>
    </xf>
    <xf numFmtId="0" fontId="1" fillId="0" borderId="13" xfId="0" applyFont="1" applyFill="1" applyBorder="1" applyAlignment="1" applyProtection="1">
      <alignment horizontal="center" vertical="center" wrapText="1"/>
      <protection locked="0"/>
    </xf>
    <xf numFmtId="0" fontId="1" fillId="0" borderId="6" xfId="0" applyFont="1" applyFill="1" applyBorder="1" applyAlignment="1" applyProtection="1">
      <alignment horizontal="center" vertical="center" wrapText="1"/>
      <protection locked="0"/>
    </xf>
  </cellXfs>
  <cellStyles count="7">
    <cellStyle name="Navadno" xfId="0" builtinId="0"/>
    <cellStyle name="Navadno 2" xfId="2"/>
    <cellStyle name="Normal_Projekti" xfId="1"/>
    <cellStyle name="Vejica" xfId="3" builtinId="3"/>
    <cellStyle name="Vejica 2" xfId="4"/>
    <cellStyle name="Vejica 2 2" xfId="6"/>
    <cellStyle name="Vejica 3" xfId="5"/>
  </cellStyles>
  <dxfs count="88">
    <dxf>
      <font>
        <color auto="1"/>
      </font>
      <fill>
        <patternFill patternType="none">
          <bgColor auto="1"/>
        </patternFill>
      </fill>
    </dxf>
    <dxf>
      <font>
        <color rgb="FFFF0000"/>
      </font>
      <fill>
        <patternFill patternType="none">
          <bgColor auto="1"/>
        </patternFill>
      </fill>
    </dxf>
    <dxf>
      <font>
        <color auto="1"/>
      </font>
      <fill>
        <patternFill patternType="none">
          <bgColor auto="1"/>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auto="1"/>
      </font>
      <fill>
        <patternFill patternType="none">
          <bgColor auto="1"/>
        </patternFill>
      </fill>
    </dxf>
    <dxf>
      <font>
        <color rgb="FFFF0000"/>
      </font>
      <fill>
        <patternFill patternType="none">
          <bgColor auto="1"/>
        </patternFill>
      </fill>
    </dxf>
    <dxf>
      <font>
        <color auto="1"/>
      </font>
      <fill>
        <patternFill patternType="none">
          <bgColor auto="1"/>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auto="1"/>
      </font>
      <fill>
        <patternFill patternType="none">
          <bgColor auto="1"/>
        </patternFill>
      </fill>
    </dxf>
    <dxf>
      <font>
        <color rgb="FFFF0000"/>
      </font>
      <fill>
        <patternFill patternType="none">
          <bgColor auto="1"/>
        </patternFill>
      </fill>
    </dxf>
    <dxf>
      <font>
        <color auto="1"/>
      </font>
      <fill>
        <patternFill patternType="none">
          <bgColor auto="1"/>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auto="1"/>
      </font>
      <fill>
        <patternFill patternType="none">
          <bgColor auto="1"/>
        </patternFill>
      </fill>
    </dxf>
    <dxf>
      <font>
        <color rgb="FFFF0000"/>
      </font>
      <fill>
        <patternFill patternType="none">
          <bgColor auto="1"/>
        </patternFill>
      </fill>
    </dxf>
    <dxf>
      <font>
        <color auto="1"/>
      </font>
      <fill>
        <patternFill patternType="none">
          <bgColor auto="1"/>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auto="1"/>
      </font>
      <fill>
        <patternFill patternType="none">
          <bgColor auto="1"/>
        </patternFill>
      </fill>
    </dxf>
    <dxf>
      <font>
        <color rgb="FFFF0000"/>
      </font>
      <fill>
        <patternFill patternType="none">
          <bgColor auto="1"/>
        </patternFill>
      </fill>
    </dxf>
    <dxf>
      <font>
        <color auto="1"/>
      </font>
      <fill>
        <patternFill patternType="none">
          <bgColor auto="1"/>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auto="1"/>
      </font>
      <fill>
        <patternFill patternType="none">
          <bgColor auto="1"/>
        </patternFill>
      </fill>
    </dxf>
    <dxf>
      <font>
        <color rgb="FFFF0000"/>
      </font>
      <fill>
        <patternFill patternType="none">
          <bgColor auto="1"/>
        </patternFill>
      </fill>
    </dxf>
    <dxf>
      <font>
        <color auto="1"/>
      </font>
      <fill>
        <patternFill patternType="none">
          <bgColor auto="1"/>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auto="1"/>
      </font>
      <fill>
        <patternFill patternType="none">
          <bgColor auto="1"/>
        </patternFill>
      </fill>
    </dxf>
    <dxf>
      <font>
        <color rgb="FFFF0000"/>
      </font>
      <fill>
        <patternFill patternType="none">
          <bgColor auto="1"/>
        </patternFill>
      </fill>
    </dxf>
    <dxf>
      <font>
        <color auto="1"/>
      </font>
      <fill>
        <patternFill patternType="none">
          <bgColor auto="1"/>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auto="1"/>
      </font>
      <fill>
        <patternFill patternType="none">
          <bgColor auto="1"/>
        </patternFill>
      </fill>
    </dxf>
    <dxf>
      <font>
        <color rgb="FFFF0000"/>
      </font>
      <fill>
        <patternFill patternType="none">
          <bgColor auto="1"/>
        </patternFill>
      </fill>
    </dxf>
    <dxf>
      <font>
        <color auto="1"/>
      </font>
      <fill>
        <patternFill patternType="none">
          <bgColor auto="1"/>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auto="1"/>
      </font>
      <fill>
        <patternFill patternType="none">
          <bgColor auto="1"/>
        </patternFill>
      </fill>
    </dxf>
    <dxf>
      <font>
        <color rgb="FFFF0000"/>
      </font>
      <fill>
        <patternFill patternType="none">
          <bgColor auto="1"/>
        </patternFill>
      </fill>
    </dxf>
    <dxf>
      <font>
        <color auto="1"/>
      </font>
      <fill>
        <patternFill patternType="none">
          <bgColor auto="1"/>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auto="1"/>
      </font>
      <fill>
        <patternFill patternType="none">
          <bgColor auto="1"/>
        </patternFill>
      </fill>
    </dxf>
    <dxf>
      <font>
        <color rgb="FFFF0000"/>
      </font>
      <fill>
        <patternFill patternType="none">
          <bgColor auto="1"/>
        </patternFill>
      </fill>
    </dxf>
    <dxf>
      <font>
        <color auto="1"/>
      </font>
      <fill>
        <patternFill patternType="none">
          <bgColor auto="1"/>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auto="1"/>
      </font>
      <fill>
        <patternFill patternType="none">
          <bgColor auto="1"/>
        </patternFill>
      </fill>
    </dxf>
    <dxf>
      <font>
        <color rgb="FFFF0000"/>
      </font>
      <fill>
        <patternFill patternType="none">
          <bgColor auto="1"/>
        </patternFill>
      </fill>
    </dxf>
    <dxf>
      <font>
        <color auto="1"/>
      </font>
      <fill>
        <patternFill patternType="none">
          <bgColor auto="1"/>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s>
  <tableStyles count="0" defaultTableStyle="TableStyleMedium2" defaultPivotStyle="PivotStyleLight16"/>
  <colors>
    <mruColors>
      <color rgb="FFFF0066"/>
      <color rgb="FF009900"/>
      <color rgb="FFFC2433"/>
      <color rgb="FFFF00FF"/>
      <color rgb="FF1EF0FA"/>
      <color rgb="FFFFFFCC"/>
      <color rgb="FF0000CC"/>
      <color rgb="FFF57323"/>
      <color rgb="FFFD5965"/>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karabegovic\AppData\Local\Microsoft\Windows\Temporary%20Internet%20Files\Content.Outlook\4CTN910A\Operativni%20na&#269;rt%20ceste%2020-2-2017%20novadinamikaDARS%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va dinamika DARS"/>
      <sheetName val="Dinamika in viri - DARS"/>
      <sheetName val="Dinamika ceste"/>
      <sheetName val="List3"/>
      <sheetName val="List6"/>
      <sheetName val="List1"/>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AO104"/>
  <sheetViews>
    <sheetView workbookViewId="0"/>
  </sheetViews>
  <sheetFormatPr defaultColWidth="9.140625" defaultRowHeight="12.75" x14ac:dyDescent="0.25"/>
  <cols>
    <col min="1" max="1" width="6.28515625" style="1" customWidth="1"/>
    <col min="2" max="2" width="11.85546875" style="1" customWidth="1"/>
    <col min="3" max="3" width="30.42578125" style="35" customWidth="1"/>
    <col min="4" max="4" width="17.85546875" style="35" customWidth="1"/>
    <col min="5" max="5" width="28.7109375" style="35" customWidth="1"/>
    <col min="6" max="6" width="23.5703125" style="35" customWidth="1"/>
    <col min="7" max="7" width="41.42578125" style="35" customWidth="1"/>
    <col min="8" max="8" width="39" style="54" customWidth="1"/>
    <col min="9" max="9" width="21.42578125" style="55" customWidth="1"/>
    <col min="10" max="10" width="44" style="54" customWidth="1"/>
    <col min="11" max="11" width="37.85546875" style="54" customWidth="1"/>
    <col min="12" max="12" width="42.7109375" style="54" customWidth="1"/>
    <col min="13" max="13" width="51.140625" style="54" customWidth="1"/>
    <col min="14" max="14" width="13.7109375" style="35" customWidth="1"/>
    <col min="15" max="15" width="11.42578125" style="35" hidden="1" customWidth="1"/>
    <col min="16" max="16" width="48.28515625" style="54" customWidth="1"/>
    <col min="17" max="18" width="9.140625" style="54" customWidth="1"/>
    <col min="19" max="19" width="9.28515625" style="54" customWidth="1"/>
    <col min="20" max="20" width="8.85546875" style="54" customWidth="1"/>
    <col min="21" max="21" width="9.28515625" style="54" customWidth="1"/>
    <col min="22" max="22" width="9.85546875" style="54" customWidth="1"/>
    <col min="23" max="23" width="9.28515625" style="54" customWidth="1"/>
    <col min="24" max="24" width="9.7109375" style="54" customWidth="1"/>
    <col min="25" max="25" width="8.140625" style="54" customWidth="1"/>
    <col min="26" max="26" width="8.7109375" style="54" customWidth="1"/>
    <col min="27" max="27" width="11.42578125" style="54" customWidth="1"/>
    <col min="28" max="28" width="11.140625" style="54" customWidth="1"/>
    <col min="29" max="29" width="10" style="54" customWidth="1"/>
    <col min="30" max="30" width="10" style="1" bestFit="1" customWidth="1"/>
    <col min="31" max="32" width="9.140625" style="1"/>
    <col min="33" max="33" width="43.140625" style="1" customWidth="1"/>
    <col min="34" max="34" width="13.85546875" style="1" customWidth="1"/>
    <col min="35" max="39" width="9.140625" style="1"/>
    <col min="40" max="40" width="12.140625" style="1" customWidth="1"/>
    <col min="41" max="41" width="10.5703125" style="1" customWidth="1"/>
    <col min="42" max="16384" width="9.140625" style="1"/>
  </cols>
  <sheetData>
    <row r="1" spans="1:41" ht="13.5" thickBot="1" x14ac:dyDescent="0.3"/>
    <row r="2" spans="1:41" ht="56.25" customHeight="1" thickBot="1" x14ac:dyDescent="0.3">
      <c r="B2" s="11" t="s">
        <v>0</v>
      </c>
      <c r="C2" s="36" t="s">
        <v>1</v>
      </c>
      <c r="D2" s="36" t="s">
        <v>156</v>
      </c>
      <c r="E2" s="36" t="s">
        <v>38</v>
      </c>
      <c r="F2" s="36" t="s">
        <v>282</v>
      </c>
      <c r="G2" s="56" t="s">
        <v>162</v>
      </c>
      <c r="H2" s="36" t="s">
        <v>154</v>
      </c>
      <c r="I2" s="57" t="s">
        <v>275</v>
      </c>
      <c r="J2" s="56" t="s">
        <v>148</v>
      </c>
      <c r="K2" s="56" t="s">
        <v>149</v>
      </c>
      <c r="L2" s="56" t="s">
        <v>277</v>
      </c>
      <c r="M2" s="36" t="s">
        <v>159</v>
      </c>
      <c r="N2" s="36" t="s">
        <v>2</v>
      </c>
      <c r="O2" s="36" t="s">
        <v>157</v>
      </c>
      <c r="P2" s="36" t="s">
        <v>3</v>
      </c>
      <c r="Q2" s="58" t="s">
        <v>119</v>
      </c>
      <c r="R2" s="58">
        <v>2017</v>
      </c>
      <c r="S2" s="58">
        <v>2018</v>
      </c>
      <c r="T2" s="58">
        <v>2019</v>
      </c>
      <c r="U2" s="58">
        <v>2020</v>
      </c>
      <c r="V2" s="58">
        <v>2021</v>
      </c>
      <c r="W2" s="58">
        <v>2022</v>
      </c>
      <c r="X2" s="58">
        <v>2023</v>
      </c>
      <c r="Y2" s="58">
        <v>2024</v>
      </c>
      <c r="Z2" s="59">
        <v>2025</v>
      </c>
      <c r="AA2" s="60" t="s">
        <v>164</v>
      </c>
      <c r="AB2" s="61" t="s">
        <v>163</v>
      </c>
      <c r="AC2" s="58" t="s">
        <v>33</v>
      </c>
    </row>
    <row r="3" spans="1:41" ht="18.75" customHeight="1" x14ac:dyDescent="0.25">
      <c r="B3" s="17"/>
      <c r="C3" s="37"/>
      <c r="D3" s="37"/>
      <c r="E3" s="37"/>
      <c r="F3" s="37"/>
      <c r="G3" s="37"/>
      <c r="H3" s="37"/>
      <c r="I3" s="187" t="s">
        <v>170</v>
      </c>
      <c r="J3" s="37"/>
      <c r="K3" s="37"/>
      <c r="L3" s="37"/>
      <c r="M3" s="37"/>
      <c r="N3" s="37"/>
      <c r="O3" s="37"/>
      <c r="P3" s="37"/>
      <c r="Q3" s="62"/>
      <c r="R3" s="62"/>
      <c r="S3" s="62"/>
      <c r="T3" s="62"/>
      <c r="U3" s="62"/>
      <c r="V3" s="62"/>
      <c r="W3" s="62"/>
      <c r="X3" s="62"/>
      <c r="Y3" s="62"/>
      <c r="Z3" s="62"/>
      <c r="AA3" s="62"/>
      <c r="AB3" s="62"/>
      <c r="AC3" s="62"/>
    </row>
    <row r="4" spans="1:41" ht="17.25" customHeight="1" x14ac:dyDescent="0.25">
      <c r="B4" s="18"/>
      <c r="C4" s="37"/>
      <c r="D4" s="37"/>
      <c r="E4" s="37"/>
      <c r="F4" s="37"/>
      <c r="G4" s="37"/>
      <c r="H4" s="37"/>
      <c r="I4" s="63"/>
      <c r="J4" s="37"/>
      <c r="K4" s="37"/>
      <c r="L4" s="37"/>
      <c r="M4" s="37"/>
      <c r="N4" s="37"/>
      <c r="O4" s="37"/>
      <c r="P4" s="37"/>
      <c r="Q4" s="62"/>
      <c r="R4" s="62"/>
      <c r="S4" s="62"/>
      <c r="T4" s="62"/>
      <c r="U4" s="62"/>
      <c r="V4" s="62"/>
      <c r="W4" s="62"/>
      <c r="X4" s="62"/>
      <c r="Y4" s="62"/>
      <c r="Z4" s="62"/>
      <c r="AA4" s="62"/>
      <c r="AB4" s="62"/>
      <c r="AC4" s="62"/>
    </row>
    <row r="5" spans="1:41" x14ac:dyDescent="0.25">
      <c r="C5" s="38" t="s">
        <v>225</v>
      </c>
      <c r="O5" s="37"/>
      <c r="P5" s="37"/>
      <c r="Q5" s="62"/>
      <c r="R5" s="62"/>
      <c r="S5" s="62"/>
      <c r="T5" s="62"/>
      <c r="U5" s="62"/>
      <c r="V5" s="62"/>
      <c r="W5" s="62"/>
      <c r="X5" s="62"/>
      <c r="Y5" s="62"/>
      <c r="Z5" s="62"/>
      <c r="AA5" s="62"/>
      <c r="AB5" s="62"/>
      <c r="AC5" s="62"/>
    </row>
    <row r="6" spans="1:41" ht="16.5" thickBot="1" x14ac:dyDescent="0.3">
      <c r="B6" s="455" t="s">
        <v>317</v>
      </c>
      <c r="C6" s="455"/>
      <c r="D6" s="455"/>
      <c r="E6" s="455"/>
      <c r="F6" s="455"/>
      <c r="G6" s="456"/>
      <c r="H6" s="456"/>
      <c r="I6" s="456"/>
      <c r="J6" s="456"/>
      <c r="K6" s="456"/>
      <c r="L6" s="456"/>
      <c r="M6" s="456"/>
      <c r="N6" s="456"/>
      <c r="O6" s="456"/>
      <c r="P6" s="456"/>
      <c r="Q6" s="456"/>
      <c r="R6" s="456"/>
      <c r="S6" s="456"/>
      <c r="T6" s="456"/>
      <c r="U6" s="456"/>
      <c r="V6" s="456"/>
      <c r="W6" s="456"/>
      <c r="X6" s="456"/>
      <c r="Y6" s="456"/>
      <c r="Z6" s="456"/>
      <c r="AA6" s="457"/>
      <c r="AB6" s="456"/>
      <c r="AC6" s="456"/>
    </row>
    <row r="7" spans="1:41" s="2" customFormat="1" ht="159" customHeight="1" thickBot="1" x14ac:dyDescent="0.3">
      <c r="B7" s="188" t="s">
        <v>72</v>
      </c>
      <c r="C7" s="196" t="s">
        <v>75</v>
      </c>
      <c r="D7" s="196" t="s">
        <v>35</v>
      </c>
      <c r="E7" s="196"/>
      <c r="F7" s="197" t="s">
        <v>274</v>
      </c>
      <c r="G7" s="64" t="s">
        <v>289</v>
      </c>
      <c r="H7" s="65" t="s">
        <v>318</v>
      </c>
      <c r="I7" s="68">
        <v>10.199999999999999</v>
      </c>
      <c r="J7" s="66" t="s">
        <v>319</v>
      </c>
      <c r="K7" s="67"/>
      <c r="L7" s="67"/>
      <c r="M7" s="69"/>
      <c r="N7" s="43" t="s">
        <v>103</v>
      </c>
      <c r="O7" s="43" t="s">
        <v>35</v>
      </c>
      <c r="P7" s="78" t="s">
        <v>178</v>
      </c>
      <c r="Q7" s="71"/>
      <c r="R7" s="72">
        <v>4.5170000000000003</v>
      </c>
      <c r="S7" s="73">
        <v>4.9000000000000004</v>
      </c>
      <c r="T7" s="73">
        <v>3.6</v>
      </c>
      <c r="U7" s="73">
        <v>3.6</v>
      </c>
      <c r="V7" s="73">
        <v>3.5</v>
      </c>
      <c r="W7" s="73">
        <v>3.5</v>
      </c>
      <c r="X7" s="73">
        <v>3.5</v>
      </c>
      <c r="Y7" s="74">
        <v>3.5</v>
      </c>
      <c r="Z7" s="74">
        <v>3.5</v>
      </c>
      <c r="AA7" s="75">
        <f>SUM(R7:Z7)</f>
        <v>34.117000000000004</v>
      </c>
      <c r="AB7" s="71"/>
      <c r="AC7" s="43"/>
      <c r="AD7" s="5">
        <f>+I7-Q7-R7-S7-T7-U7-V7-W7-X7-AB7-AC7</f>
        <v>-16.917000000000002</v>
      </c>
    </row>
    <row r="8" spans="1:41" s="2" customFormat="1" ht="59.25" customHeight="1" thickBot="1" x14ac:dyDescent="0.3">
      <c r="A8" s="29" t="s">
        <v>182</v>
      </c>
      <c r="B8" s="189" t="s">
        <v>87</v>
      </c>
      <c r="C8" s="198" t="s">
        <v>88</v>
      </c>
      <c r="D8" s="198" t="s">
        <v>35</v>
      </c>
      <c r="E8" s="198"/>
      <c r="F8" s="199" t="s">
        <v>273</v>
      </c>
      <c r="G8" s="76" t="s">
        <v>292</v>
      </c>
      <c r="H8" s="70"/>
      <c r="I8" s="68">
        <v>120</v>
      </c>
      <c r="J8" s="77"/>
      <c r="K8" s="77"/>
      <c r="L8" s="77"/>
      <c r="M8" s="69"/>
      <c r="N8" s="43" t="s">
        <v>83</v>
      </c>
      <c r="O8" s="43" t="s">
        <v>35</v>
      </c>
      <c r="P8" s="78" t="s">
        <v>372</v>
      </c>
      <c r="Q8" s="71"/>
      <c r="R8" s="72">
        <v>10.494999999999999</v>
      </c>
      <c r="S8" s="73">
        <v>8.5500000000000007</v>
      </c>
      <c r="T8" s="73">
        <v>7.76</v>
      </c>
      <c r="U8" s="73">
        <v>7.76</v>
      </c>
      <c r="V8" s="73">
        <v>7.58</v>
      </c>
      <c r="W8" s="73">
        <v>9.2799999999999994</v>
      </c>
      <c r="X8" s="73">
        <v>10.58</v>
      </c>
      <c r="Y8" s="74">
        <v>10.38</v>
      </c>
      <c r="Z8" s="74">
        <v>9.7799999999999994</v>
      </c>
      <c r="AA8" s="75">
        <f>SUM(R8:Z8)</f>
        <v>82.164999999999992</v>
      </c>
      <c r="AB8" s="71"/>
      <c r="AC8" s="43"/>
      <c r="AD8" s="5">
        <f>+I8-Q8-R8-S8-T8-U8-V8-W8-X8-AB8-AC8-Y8-Z8</f>
        <v>37.834999999999987</v>
      </c>
    </row>
    <row r="9" spans="1:41" s="2" customFormat="1" ht="113.25" customHeight="1" thickBot="1" x14ac:dyDescent="0.3">
      <c r="B9" s="191" t="s">
        <v>102</v>
      </c>
      <c r="C9" s="200" t="s">
        <v>67</v>
      </c>
      <c r="D9" s="200" t="s">
        <v>35</v>
      </c>
      <c r="E9" s="200"/>
      <c r="F9" s="201" t="s">
        <v>272</v>
      </c>
      <c r="G9" s="79" t="s">
        <v>306</v>
      </c>
      <c r="H9" s="48"/>
      <c r="I9" s="81">
        <v>457.11</v>
      </c>
      <c r="J9" s="80"/>
      <c r="K9" s="80"/>
      <c r="L9" s="80"/>
      <c r="M9" s="82"/>
      <c r="N9" s="48" t="s">
        <v>103</v>
      </c>
      <c r="O9" s="49" t="s">
        <v>35</v>
      </c>
      <c r="P9" s="83" t="s">
        <v>371</v>
      </c>
      <c r="Q9" s="84"/>
      <c r="R9" s="85">
        <v>39.200000000000003</v>
      </c>
      <c r="S9" s="86">
        <v>42.55</v>
      </c>
      <c r="T9" s="86">
        <v>49.564999999999998</v>
      </c>
      <c r="U9" s="86">
        <v>41.704999999999998</v>
      </c>
      <c r="V9" s="86">
        <v>41.704999999999998</v>
      </c>
      <c r="W9" s="86">
        <v>41.704999999999998</v>
      </c>
      <c r="X9" s="86">
        <v>60.5</v>
      </c>
      <c r="Y9" s="87">
        <v>60.5</v>
      </c>
      <c r="Z9" s="87">
        <v>60.5</v>
      </c>
      <c r="AA9" s="88">
        <f>SUM(R9:Z9)</f>
        <v>437.92999999999995</v>
      </c>
      <c r="AB9" s="84"/>
      <c r="AC9" s="49"/>
      <c r="AD9" s="5">
        <f>+I9-Q9-R9-S9-T9-U9-V9-W9-X9-AB9-AC9-Y9-Z9</f>
        <v>19.180000000000064</v>
      </c>
      <c r="AG9" s="1"/>
      <c r="AH9" s="1"/>
      <c r="AI9" s="1"/>
      <c r="AJ9" s="1"/>
      <c r="AK9" s="1"/>
      <c r="AL9" s="1"/>
      <c r="AM9" s="1"/>
      <c r="AN9" s="1"/>
      <c r="AO9" s="1"/>
    </row>
    <row r="10" spans="1:41" s="2" customFormat="1" ht="32.25" customHeight="1" thickBot="1" x14ac:dyDescent="0.3">
      <c r="B10" s="190"/>
      <c r="C10" s="202" t="s">
        <v>316</v>
      </c>
      <c r="D10" s="203"/>
      <c r="E10" s="203"/>
      <c r="F10" s="204"/>
      <c r="G10" s="64"/>
      <c r="H10" s="44"/>
      <c r="I10" s="68"/>
      <c r="J10" s="89"/>
      <c r="K10" s="89"/>
      <c r="L10" s="89"/>
      <c r="M10" s="90"/>
      <c r="N10" s="44"/>
      <c r="O10" s="43"/>
      <c r="P10" s="69"/>
      <c r="Q10" s="71"/>
      <c r="R10" s="91"/>
      <c r="S10" s="74"/>
      <c r="T10" s="74"/>
      <c r="U10" s="74"/>
      <c r="V10" s="74"/>
      <c r="W10" s="74"/>
      <c r="X10" s="74"/>
      <c r="Y10" s="74"/>
      <c r="Z10" s="74"/>
      <c r="AA10" s="75">
        <f>SUM(R10:Z10)</f>
        <v>0</v>
      </c>
      <c r="AB10" s="71"/>
      <c r="AC10" s="43"/>
      <c r="AD10" s="5"/>
      <c r="AG10" s="1"/>
      <c r="AH10" s="1"/>
      <c r="AI10" s="1"/>
      <c r="AJ10" s="1"/>
      <c r="AK10" s="1"/>
      <c r="AL10" s="1"/>
      <c r="AM10" s="1"/>
      <c r="AN10" s="1"/>
      <c r="AO10" s="1"/>
    </row>
    <row r="11" spans="1:41" s="2" customFormat="1" ht="24.75" customHeight="1" thickBot="1" x14ac:dyDescent="0.3">
      <c r="B11" s="10"/>
      <c r="C11" s="31"/>
      <c r="D11" s="31"/>
      <c r="E11" s="31"/>
      <c r="F11" s="39"/>
      <c r="G11" s="31"/>
      <c r="H11" s="45"/>
      <c r="I11" s="92"/>
      <c r="J11" s="93"/>
      <c r="K11" s="31"/>
      <c r="L11" s="31"/>
      <c r="M11" s="93"/>
      <c r="N11" s="45"/>
      <c r="O11" s="31"/>
      <c r="P11" s="94"/>
      <c r="Q11" s="95"/>
      <c r="R11" s="96"/>
      <c r="S11" s="97"/>
      <c r="T11" s="97"/>
      <c r="U11" s="97"/>
      <c r="V11" s="97"/>
      <c r="W11" s="97"/>
      <c r="X11" s="97"/>
      <c r="Y11" s="97"/>
      <c r="Z11" s="97"/>
      <c r="AA11" s="95"/>
      <c r="AB11" s="95"/>
      <c r="AC11" s="31"/>
      <c r="AD11" s="5"/>
      <c r="AG11" s="1"/>
      <c r="AH11" s="1"/>
      <c r="AI11" s="1"/>
      <c r="AJ11" s="1"/>
      <c r="AK11" s="1"/>
      <c r="AL11" s="1"/>
      <c r="AM11" s="1"/>
      <c r="AN11" s="1"/>
      <c r="AO11" s="1"/>
    </row>
    <row r="12" spans="1:41" s="2" customFormat="1" ht="13.5" thickBot="1" x14ac:dyDescent="0.3">
      <c r="B12" s="10"/>
      <c r="C12" s="31"/>
      <c r="D12" s="31"/>
      <c r="E12" s="31"/>
      <c r="F12" s="39"/>
      <c r="G12" s="31"/>
      <c r="H12" s="45"/>
      <c r="I12" s="92"/>
      <c r="J12" s="93"/>
      <c r="K12" s="31"/>
      <c r="L12" s="31"/>
      <c r="M12" s="93"/>
      <c r="N12" s="45"/>
      <c r="O12" s="31"/>
      <c r="P12" s="94"/>
      <c r="Q12" s="95"/>
      <c r="R12" s="98">
        <f>SUM(R7:R9)</f>
        <v>54.212000000000003</v>
      </c>
      <c r="S12" s="98">
        <f t="shared" ref="S12:AC12" si="0">SUM(S7:S9)</f>
        <v>56</v>
      </c>
      <c r="T12" s="98">
        <f t="shared" si="0"/>
        <v>60.924999999999997</v>
      </c>
      <c r="U12" s="98">
        <f t="shared" si="0"/>
        <v>53.064999999999998</v>
      </c>
      <c r="V12" s="98">
        <f t="shared" si="0"/>
        <v>52.784999999999997</v>
      </c>
      <c r="W12" s="98">
        <f t="shared" si="0"/>
        <v>54.484999999999999</v>
      </c>
      <c r="X12" s="98">
        <f t="shared" si="0"/>
        <v>74.58</v>
      </c>
      <c r="Y12" s="99">
        <f t="shared" si="0"/>
        <v>74.38</v>
      </c>
      <c r="Z12" s="99">
        <f t="shared" si="0"/>
        <v>73.78</v>
      </c>
      <c r="AA12" s="75">
        <f>SUM(R12:Z12)</f>
        <v>554.21199999999999</v>
      </c>
      <c r="AB12" s="100">
        <f t="shared" si="0"/>
        <v>0</v>
      </c>
      <c r="AC12" s="100">
        <f t="shared" si="0"/>
        <v>0</v>
      </c>
      <c r="AD12" s="5"/>
      <c r="AG12" s="1"/>
      <c r="AH12" s="1"/>
      <c r="AI12" s="1"/>
      <c r="AJ12" s="1"/>
      <c r="AK12" s="1"/>
      <c r="AL12" s="1"/>
      <c r="AM12" s="1"/>
      <c r="AN12" s="1"/>
      <c r="AO12" s="1"/>
    </row>
    <row r="13" spans="1:41" s="2" customFormat="1" x14ac:dyDescent="0.25">
      <c r="B13" s="10"/>
      <c r="C13" s="31"/>
      <c r="D13" s="31"/>
      <c r="E13" s="31"/>
      <c r="F13" s="31"/>
      <c r="G13" s="31"/>
      <c r="H13" s="45"/>
      <c r="I13" s="92"/>
      <c r="J13" s="31"/>
      <c r="K13" s="31"/>
      <c r="L13" s="31"/>
      <c r="M13" s="31"/>
      <c r="N13" s="31"/>
      <c r="O13" s="31"/>
      <c r="P13" s="31"/>
      <c r="Q13" s="31"/>
      <c r="R13" s="31"/>
      <c r="S13" s="31"/>
      <c r="T13" s="31"/>
      <c r="U13" s="31"/>
      <c r="V13" s="31"/>
      <c r="W13" s="31"/>
      <c r="X13" s="31"/>
      <c r="Y13" s="31"/>
      <c r="Z13" s="31"/>
      <c r="AA13" s="31"/>
      <c r="AB13" s="95"/>
      <c r="AC13" s="31"/>
      <c r="AD13" s="5"/>
      <c r="AG13" s="1"/>
      <c r="AH13" s="1"/>
      <c r="AI13" s="1"/>
      <c r="AJ13" s="1"/>
      <c r="AK13" s="1"/>
      <c r="AL13" s="1"/>
      <c r="AM13" s="1"/>
      <c r="AN13" s="1"/>
      <c r="AO13" s="1"/>
    </row>
    <row r="14" spans="1:41" ht="13.5" thickBot="1" x14ac:dyDescent="0.3">
      <c r="B14" s="18"/>
      <c r="C14" s="37"/>
      <c r="D14" s="37"/>
      <c r="E14" s="37"/>
      <c r="F14" s="37"/>
      <c r="G14" s="37"/>
      <c r="H14" s="37"/>
      <c r="I14" s="63"/>
      <c r="J14" s="37"/>
      <c r="K14" s="37"/>
      <c r="L14" s="37"/>
      <c r="M14" s="37"/>
      <c r="N14" s="37"/>
      <c r="O14" s="37"/>
      <c r="P14" s="37"/>
      <c r="Q14" s="62"/>
      <c r="R14" s="62"/>
      <c r="S14" s="62"/>
      <c r="T14" s="62"/>
      <c r="U14" s="62"/>
      <c r="V14" s="62"/>
      <c r="W14" s="62"/>
      <c r="X14" s="62"/>
      <c r="Y14" s="62"/>
      <c r="Z14" s="62"/>
      <c r="AA14" s="62"/>
      <c r="AB14" s="62"/>
      <c r="AC14" s="62"/>
    </row>
    <row r="15" spans="1:41" ht="13.5" thickBot="1" x14ac:dyDescent="0.3">
      <c r="B15" s="21"/>
      <c r="C15" s="40"/>
      <c r="D15" s="40"/>
      <c r="E15" s="40"/>
      <c r="F15" s="40"/>
      <c r="G15" s="40"/>
      <c r="H15" s="40"/>
      <c r="I15" s="101"/>
      <c r="J15" s="40"/>
      <c r="K15" s="40"/>
      <c r="L15" s="40"/>
      <c r="M15" s="40"/>
      <c r="N15" s="40"/>
      <c r="O15" s="40"/>
      <c r="P15" s="40"/>
      <c r="Q15" s="58" t="s">
        <v>119</v>
      </c>
      <c r="R15" s="102">
        <v>2017</v>
      </c>
      <c r="S15" s="102">
        <v>2018</v>
      </c>
      <c r="T15" s="102">
        <v>2019</v>
      </c>
      <c r="U15" s="102">
        <v>2020</v>
      </c>
      <c r="V15" s="102">
        <v>2021</v>
      </c>
      <c r="W15" s="102">
        <v>2022</v>
      </c>
      <c r="X15" s="102">
        <v>2023</v>
      </c>
      <c r="Y15" s="58">
        <v>2024</v>
      </c>
      <c r="Z15" s="59">
        <v>2025</v>
      </c>
      <c r="AA15" s="103" t="s">
        <v>164</v>
      </c>
      <c r="AB15" s="61" t="s">
        <v>163</v>
      </c>
      <c r="AC15" s="58" t="s">
        <v>33</v>
      </c>
    </row>
    <row r="16" spans="1:41" ht="17.25" customHeight="1" thickBot="1" x14ac:dyDescent="0.3">
      <c r="B16" s="455" t="s">
        <v>226</v>
      </c>
      <c r="C16" s="455"/>
      <c r="D16" s="455"/>
      <c r="E16" s="455"/>
      <c r="F16" s="455"/>
      <c r="G16" s="456"/>
      <c r="H16" s="456"/>
      <c r="I16" s="456"/>
      <c r="J16" s="456"/>
      <c r="K16" s="456"/>
      <c r="L16" s="456"/>
      <c r="M16" s="456"/>
      <c r="N16" s="456"/>
      <c r="O16" s="456"/>
      <c r="P16" s="456"/>
      <c r="Q16" s="456"/>
      <c r="R16" s="456"/>
      <c r="S16" s="456"/>
      <c r="T16" s="456"/>
      <c r="U16" s="456"/>
      <c r="V16" s="456"/>
      <c r="W16" s="456"/>
      <c r="X16" s="456"/>
      <c r="Y16" s="456"/>
      <c r="Z16" s="456"/>
      <c r="AA16" s="457"/>
      <c r="AB16" s="456"/>
      <c r="AC16" s="456"/>
    </row>
    <row r="17" spans="2:30" s="2" customFormat="1" ht="133.5" customHeight="1" thickBot="1" x14ac:dyDescent="0.3">
      <c r="B17" s="188" t="s">
        <v>299</v>
      </c>
      <c r="C17" s="205" t="s">
        <v>71</v>
      </c>
      <c r="D17" s="205" t="s">
        <v>35</v>
      </c>
      <c r="E17" s="205"/>
      <c r="F17" s="206" t="s">
        <v>165</v>
      </c>
      <c r="G17" s="64"/>
      <c r="H17" s="104" t="s">
        <v>242</v>
      </c>
      <c r="I17" s="68">
        <v>195.3</v>
      </c>
      <c r="J17" s="105" t="s">
        <v>320</v>
      </c>
      <c r="K17" s="105" t="s">
        <v>321</v>
      </c>
      <c r="L17" s="106"/>
      <c r="M17" s="107" t="s">
        <v>370</v>
      </c>
      <c r="N17" s="43" t="s">
        <v>132</v>
      </c>
      <c r="O17" s="43" t="s">
        <v>39</v>
      </c>
      <c r="P17" s="69" t="s">
        <v>193</v>
      </c>
      <c r="Q17" s="71">
        <v>3.76</v>
      </c>
      <c r="R17" s="72">
        <v>0.8</v>
      </c>
      <c r="S17" s="72">
        <v>19.5</v>
      </c>
      <c r="T17" s="72">
        <v>46.5</v>
      </c>
      <c r="U17" s="72">
        <v>36.5</v>
      </c>
      <c r="V17" s="72">
        <v>31</v>
      </c>
      <c r="W17" s="72">
        <v>30.5</v>
      </c>
      <c r="X17" s="72">
        <v>30.5</v>
      </c>
      <c r="Y17" s="91"/>
      <c r="Z17" s="108"/>
      <c r="AA17" s="75">
        <f>SUM(R17:Z17)</f>
        <v>195.3</v>
      </c>
      <c r="AB17" s="109"/>
      <c r="AC17" s="43"/>
      <c r="AD17" s="5">
        <f>+I17-Q17-R17-S17-T17-U17-V17-W17-X17-AB17-AC17</f>
        <v>-3.7599999999999909</v>
      </c>
    </row>
    <row r="18" spans="2:30" s="10" customFormat="1" ht="44.25" customHeight="1" thickBot="1" x14ac:dyDescent="0.3">
      <c r="B18" s="189" t="s">
        <v>90</v>
      </c>
      <c r="C18" s="207" t="s">
        <v>53</v>
      </c>
      <c r="D18" s="207" t="s">
        <v>35</v>
      </c>
      <c r="E18" s="207"/>
      <c r="F18" s="208" t="s">
        <v>54</v>
      </c>
      <c r="G18" s="110" t="s">
        <v>307</v>
      </c>
      <c r="H18" s="111"/>
      <c r="I18" s="68">
        <v>52.8</v>
      </c>
      <c r="J18" s="105"/>
      <c r="K18" s="77"/>
      <c r="L18" s="77"/>
      <c r="M18" s="107"/>
      <c r="N18" s="44">
        <v>2017</v>
      </c>
      <c r="O18" s="43" t="s">
        <v>35</v>
      </c>
      <c r="P18" s="65"/>
      <c r="Q18" s="71">
        <v>2.12</v>
      </c>
      <c r="R18" s="72">
        <v>52.8</v>
      </c>
      <c r="S18" s="43"/>
      <c r="T18" s="71"/>
      <c r="U18" s="71"/>
      <c r="V18" s="71"/>
      <c r="W18" s="71"/>
      <c r="X18" s="71"/>
      <c r="Y18" s="71"/>
      <c r="Z18" s="112"/>
      <c r="AA18" s="75">
        <f t="shared" ref="AA18:AA28" si="1">SUM(R18:Z18)</f>
        <v>52.8</v>
      </c>
      <c r="AB18" s="109"/>
      <c r="AC18" s="43"/>
      <c r="AD18" s="5">
        <f t="shared" ref="AD18:AD31" si="2">+I18-Q18-R18-S18-T18-U18-V18-W18-X18-AB18-AC18</f>
        <v>-2.1199999999999974</v>
      </c>
    </row>
    <row r="19" spans="2:30" s="10" customFormat="1" ht="63.75" customHeight="1" thickBot="1" x14ac:dyDescent="0.3">
      <c r="B19" s="189" t="s">
        <v>91</v>
      </c>
      <c r="C19" s="207" t="s">
        <v>92</v>
      </c>
      <c r="D19" s="207" t="s">
        <v>35</v>
      </c>
      <c r="E19" s="207" t="s">
        <v>93</v>
      </c>
      <c r="F19" s="208" t="s">
        <v>186</v>
      </c>
      <c r="G19" s="64" t="s">
        <v>283</v>
      </c>
      <c r="H19" s="104" t="s">
        <v>247</v>
      </c>
      <c r="I19" s="68">
        <v>34.32</v>
      </c>
      <c r="J19" s="67" t="s">
        <v>322</v>
      </c>
      <c r="K19" s="106" t="s">
        <v>323</v>
      </c>
      <c r="L19" s="106"/>
      <c r="M19" s="107" t="s">
        <v>284</v>
      </c>
      <c r="N19" s="43" t="s">
        <v>29</v>
      </c>
      <c r="O19" s="43" t="s">
        <v>35</v>
      </c>
      <c r="P19" s="65"/>
      <c r="Q19" s="71">
        <v>0.33</v>
      </c>
      <c r="R19" s="72">
        <v>0.32</v>
      </c>
      <c r="S19" s="72">
        <v>11.3</v>
      </c>
      <c r="T19" s="72">
        <v>11.3</v>
      </c>
      <c r="U19" s="72">
        <v>11.4</v>
      </c>
      <c r="V19" s="71"/>
      <c r="W19" s="71"/>
      <c r="X19" s="71"/>
      <c r="Y19" s="71"/>
      <c r="Z19" s="112"/>
      <c r="AA19" s="75">
        <f t="shared" si="1"/>
        <v>34.32</v>
      </c>
      <c r="AB19" s="109"/>
      <c r="AC19" s="43"/>
      <c r="AD19" s="5">
        <f t="shared" si="2"/>
        <v>-0.33000000000000007</v>
      </c>
    </row>
    <row r="20" spans="2:30" s="2" customFormat="1" ht="48" customHeight="1" thickBot="1" x14ac:dyDescent="0.3">
      <c r="B20" s="189" t="s">
        <v>7</v>
      </c>
      <c r="C20" s="207" t="s">
        <v>5</v>
      </c>
      <c r="D20" s="207" t="s">
        <v>35</v>
      </c>
      <c r="E20" s="207"/>
      <c r="F20" s="208" t="s">
        <v>187</v>
      </c>
      <c r="G20" s="64" t="s">
        <v>285</v>
      </c>
      <c r="H20" s="111" t="s">
        <v>267</v>
      </c>
      <c r="I20" s="68">
        <v>59.2</v>
      </c>
      <c r="J20" s="77"/>
      <c r="K20" s="77"/>
      <c r="L20" s="77"/>
      <c r="M20" s="107" t="s">
        <v>188</v>
      </c>
      <c r="N20" s="43" t="s">
        <v>28</v>
      </c>
      <c r="O20" s="43" t="s">
        <v>118</v>
      </c>
      <c r="P20" s="69" t="s">
        <v>194</v>
      </c>
      <c r="Q20" s="71">
        <v>79.84</v>
      </c>
      <c r="R20" s="72">
        <v>15.57</v>
      </c>
      <c r="S20" s="72">
        <v>11.21</v>
      </c>
      <c r="T20" s="72">
        <v>0.43</v>
      </c>
      <c r="U20" s="71"/>
      <c r="V20" s="71"/>
      <c r="W20" s="71"/>
      <c r="X20" s="71"/>
      <c r="Y20" s="71"/>
      <c r="Z20" s="112"/>
      <c r="AA20" s="75">
        <f t="shared" si="1"/>
        <v>27.21</v>
      </c>
      <c r="AB20" s="109"/>
      <c r="AC20" s="43"/>
      <c r="AD20" s="5">
        <f t="shared" si="2"/>
        <v>-47.85</v>
      </c>
    </row>
    <row r="21" spans="2:30" s="2" customFormat="1" ht="48.75" customHeight="1" thickBot="1" x14ac:dyDescent="0.3">
      <c r="B21" s="189" t="s">
        <v>19</v>
      </c>
      <c r="C21" s="207" t="s">
        <v>49</v>
      </c>
      <c r="D21" s="207" t="s">
        <v>35</v>
      </c>
      <c r="E21" s="207"/>
      <c r="F21" s="208" t="s">
        <v>187</v>
      </c>
      <c r="G21" s="64" t="s">
        <v>286</v>
      </c>
      <c r="H21" s="111" t="s">
        <v>268</v>
      </c>
      <c r="I21" s="68">
        <v>1.44</v>
      </c>
      <c r="J21" s="77"/>
      <c r="K21" s="77"/>
      <c r="L21" s="77"/>
      <c r="M21" s="107" t="s">
        <v>189</v>
      </c>
      <c r="N21" s="43" t="s">
        <v>27</v>
      </c>
      <c r="O21" s="43"/>
      <c r="P21" s="69" t="s">
        <v>192</v>
      </c>
      <c r="Q21" s="71">
        <v>1.27</v>
      </c>
      <c r="R21" s="72">
        <v>1.44</v>
      </c>
      <c r="S21" s="71"/>
      <c r="T21" s="71"/>
      <c r="U21" s="71"/>
      <c r="V21" s="71"/>
      <c r="W21" s="71"/>
      <c r="X21" s="71"/>
      <c r="Y21" s="71"/>
      <c r="Z21" s="112"/>
      <c r="AA21" s="75">
        <f t="shared" si="1"/>
        <v>1.44</v>
      </c>
      <c r="AB21" s="109"/>
      <c r="AC21" s="43"/>
      <c r="AD21" s="5">
        <f t="shared" si="2"/>
        <v>-1.27</v>
      </c>
    </row>
    <row r="22" spans="2:30" s="2" customFormat="1" ht="98.25" customHeight="1" thickBot="1" x14ac:dyDescent="0.3">
      <c r="B22" s="189" t="s">
        <v>19</v>
      </c>
      <c r="C22" s="207" t="s">
        <v>171</v>
      </c>
      <c r="D22" s="207" t="s">
        <v>35</v>
      </c>
      <c r="E22" s="207"/>
      <c r="F22" s="208" t="s">
        <v>190</v>
      </c>
      <c r="G22" s="64"/>
      <c r="H22" s="104" t="s">
        <v>294</v>
      </c>
      <c r="I22" s="68">
        <v>36.31</v>
      </c>
      <c r="J22" s="113" t="s">
        <v>324</v>
      </c>
      <c r="K22" s="106" t="s">
        <v>325</v>
      </c>
      <c r="L22" s="106"/>
      <c r="M22" s="107"/>
      <c r="N22" s="43" t="s">
        <v>29</v>
      </c>
      <c r="O22" s="43"/>
      <c r="P22" s="69" t="s">
        <v>293</v>
      </c>
      <c r="Q22" s="71">
        <v>0.45</v>
      </c>
      <c r="R22" s="91"/>
      <c r="S22" s="72">
        <v>1</v>
      </c>
      <c r="T22" s="72">
        <v>18</v>
      </c>
      <c r="U22" s="72">
        <v>17</v>
      </c>
      <c r="V22" s="71"/>
      <c r="W22" s="71"/>
      <c r="X22" s="71"/>
      <c r="Y22" s="71"/>
      <c r="Z22" s="112"/>
      <c r="AA22" s="75">
        <f>SUM(R22:Z22)</f>
        <v>36</v>
      </c>
      <c r="AB22" s="109"/>
      <c r="AC22" s="43"/>
      <c r="AD22" s="5">
        <f t="shared" si="2"/>
        <v>-0.14000000000000057</v>
      </c>
    </row>
    <row r="23" spans="2:30" s="2" customFormat="1" ht="51" customHeight="1" thickBot="1" x14ac:dyDescent="0.3">
      <c r="B23" s="189" t="s">
        <v>18</v>
      </c>
      <c r="C23" s="207" t="s">
        <v>86</v>
      </c>
      <c r="D23" s="207" t="s">
        <v>35</v>
      </c>
      <c r="E23" s="209" t="s">
        <v>168</v>
      </c>
      <c r="F23" s="208" t="s">
        <v>179</v>
      </c>
      <c r="G23" s="64"/>
      <c r="H23" s="114" t="s">
        <v>253</v>
      </c>
      <c r="I23" s="68">
        <v>9</v>
      </c>
      <c r="J23" s="115"/>
      <c r="K23" s="115"/>
      <c r="L23" s="115"/>
      <c r="M23" s="43"/>
      <c r="N23" s="44" t="s">
        <v>131</v>
      </c>
      <c r="O23" s="43" t="s">
        <v>35</v>
      </c>
      <c r="P23" s="43"/>
      <c r="Q23" s="71" t="e">
        <f>+[1]List6!L66/1000000</f>
        <v>#REF!</v>
      </c>
      <c r="R23" s="72">
        <v>2</v>
      </c>
      <c r="S23" s="72">
        <v>3</v>
      </c>
      <c r="T23" s="73">
        <v>4</v>
      </c>
      <c r="U23" s="71"/>
      <c r="V23" s="71"/>
      <c r="W23" s="71"/>
      <c r="X23" s="71"/>
      <c r="Y23" s="71"/>
      <c r="Z23" s="112"/>
      <c r="AA23" s="75">
        <f t="shared" si="1"/>
        <v>9</v>
      </c>
      <c r="AB23" s="109"/>
      <c r="AC23" s="43"/>
      <c r="AD23" s="5" t="e">
        <f t="shared" si="2"/>
        <v>#REF!</v>
      </c>
    </row>
    <row r="24" spans="2:30" s="2" customFormat="1" ht="45.75" thickBot="1" x14ac:dyDescent="0.3">
      <c r="B24" s="189" t="s">
        <v>18</v>
      </c>
      <c r="C24" s="207" t="s">
        <v>86</v>
      </c>
      <c r="D24" s="207" t="s">
        <v>35</v>
      </c>
      <c r="E24" s="209" t="s">
        <v>169</v>
      </c>
      <c r="F24" s="208" t="s">
        <v>179</v>
      </c>
      <c r="G24" s="64"/>
      <c r="H24" s="114" t="s">
        <v>253</v>
      </c>
      <c r="I24" s="68">
        <v>13</v>
      </c>
      <c r="J24" s="115"/>
      <c r="K24" s="115"/>
      <c r="L24" s="115"/>
      <c r="M24" s="43"/>
      <c r="N24" s="44" t="s">
        <v>131</v>
      </c>
      <c r="O24" s="43" t="s">
        <v>35</v>
      </c>
      <c r="P24" s="43"/>
      <c r="Q24" s="71">
        <v>0.03</v>
      </c>
      <c r="R24" s="72">
        <v>3</v>
      </c>
      <c r="S24" s="72">
        <v>4</v>
      </c>
      <c r="T24" s="73">
        <v>6</v>
      </c>
      <c r="U24" s="71"/>
      <c r="V24" s="71"/>
      <c r="W24" s="71"/>
      <c r="X24" s="71"/>
      <c r="Y24" s="71"/>
      <c r="Z24" s="112"/>
      <c r="AA24" s="75">
        <f t="shared" si="1"/>
        <v>13</v>
      </c>
      <c r="AB24" s="109"/>
      <c r="AC24" s="43"/>
      <c r="AD24" s="5">
        <f t="shared" si="2"/>
        <v>-2.9999999999999361E-2</v>
      </c>
    </row>
    <row r="25" spans="2:30" s="2" customFormat="1" ht="153.75" customHeight="1" thickBot="1" x14ac:dyDescent="0.3">
      <c r="B25" s="189" t="s">
        <v>10</v>
      </c>
      <c r="C25" s="207" t="s">
        <v>106</v>
      </c>
      <c r="D25" s="207" t="s">
        <v>35</v>
      </c>
      <c r="E25" s="209" t="s">
        <v>191</v>
      </c>
      <c r="F25" s="208" t="s">
        <v>190</v>
      </c>
      <c r="G25" s="64" t="s">
        <v>295</v>
      </c>
      <c r="H25" s="104" t="s">
        <v>244</v>
      </c>
      <c r="I25" s="68">
        <v>78.56</v>
      </c>
      <c r="J25" s="113" t="s">
        <v>324</v>
      </c>
      <c r="K25" s="105" t="s">
        <v>326</v>
      </c>
      <c r="L25" s="67" t="s">
        <v>327</v>
      </c>
      <c r="M25" s="107" t="s">
        <v>235</v>
      </c>
      <c r="N25" s="44" t="s">
        <v>59</v>
      </c>
      <c r="O25" s="43" t="s">
        <v>62</v>
      </c>
      <c r="P25" s="43"/>
      <c r="Q25" s="71">
        <v>0.03</v>
      </c>
      <c r="R25" s="72">
        <v>0.82</v>
      </c>
      <c r="S25" s="72">
        <v>1.83</v>
      </c>
      <c r="T25" s="72">
        <f>1.836+8</f>
        <v>9.8360000000000003</v>
      </c>
      <c r="U25" s="72">
        <f>1.07+18</f>
        <v>19.07</v>
      </c>
      <c r="V25" s="72">
        <v>30</v>
      </c>
      <c r="W25" s="72">
        <v>17</v>
      </c>
      <c r="X25" s="71"/>
      <c r="Y25" s="71"/>
      <c r="Z25" s="112"/>
      <c r="AA25" s="75">
        <f t="shared" si="1"/>
        <v>78.555999999999997</v>
      </c>
      <c r="AB25" s="109"/>
      <c r="AC25" s="43"/>
      <c r="AD25" s="5">
        <f t="shared" si="2"/>
        <v>-2.5999999999989143E-2</v>
      </c>
    </row>
    <row r="26" spans="2:30" s="2" customFormat="1" ht="116.25" customHeight="1" thickBot="1" x14ac:dyDescent="0.3">
      <c r="B26" s="189" t="s">
        <v>104</v>
      </c>
      <c r="C26" s="207" t="s">
        <v>79</v>
      </c>
      <c r="D26" s="207" t="s">
        <v>35</v>
      </c>
      <c r="E26" s="207"/>
      <c r="F26" s="208" t="s">
        <v>190</v>
      </c>
      <c r="G26" s="64"/>
      <c r="H26" s="70" t="s">
        <v>245</v>
      </c>
      <c r="I26" s="68">
        <v>31.81</v>
      </c>
      <c r="J26" s="113" t="s">
        <v>324</v>
      </c>
      <c r="K26" s="106" t="s">
        <v>328</v>
      </c>
      <c r="L26" s="106"/>
      <c r="M26" s="43"/>
      <c r="N26" s="44" t="s">
        <v>50</v>
      </c>
      <c r="O26" s="43" t="s">
        <v>35</v>
      </c>
      <c r="P26" s="69" t="s">
        <v>300</v>
      </c>
      <c r="Q26" s="71">
        <v>0.24</v>
      </c>
      <c r="R26" s="71"/>
      <c r="S26" s="71"/>
      <c r="T26" s="72">
        <v>5</v>
      </c>
      <c r="U26" s="72">
        <v>15</v>
      </c>
      <c r="V26" s="72">
        <v>11.24</v>
      </c>
      <c r="W26" s="71"/>
      <c r="X26" s="71"/>
      <c r="Y26" s="71"/>
      <c r="Z26" s="71"/>
      <c r="AA26" s="75">
        <f t="shared" si="1"/>
        <v>31.240000000000002</v>
      </c>
      <c r="AB26" s="71"/>
      <c r="AC26" s="43"/>
      <c r="AD26" s="5">
        <f t="shared" si="2"/>
        <v>0.33000000000000007</v>
      </c>
    </row>
    <row r="27" spans="2:30" s="2" customFormat="1" ht="97.5" customHeight="1" thickBot="1" x14ac:dyDescent="0.3">
      <c r="B27" s="189" t="s">
        <v>105</v>
      </c>
      <c r="C27" s="207" t="s">
        <v>128</v>
      </c>
      <c r="D27" s="207" t="s">
        <v>35</v>
      </c>
      <c r="E27" s="207"/>
      <c r="F27" s="208" t="s">
        <v>129</v>
      </c>
      <c r="G27" s="64"/>
      <c r="H27" s="104" t="s">
        <v>249</v>
      </c>
      <c r="I27" s="68">
        <v>5.89</v>
      </c>
      <c r="J27" s="113" t="s">
        <v>329</v>
      </c>
      <c r="K27" s="116" t="s">
        <v>330</v>
      </c>
      <c r="L27" s="116"/>
      <c r="M27" s="107" t="s">
        <v>236</v>
      </c>
      <c r="N27" s="44" t="s">
        <v>45</v>
      </c>
      <c r="O27" s="43" t="s">
        <v>35</v>
      </c>
      <c r="P27" s="43"/>
      <c r="Q27" s="247" t="s">
        <v>369</v>
      </c>
      <c r="R27" s="72">
        <v>0.46</v>
      </c>
      <c r="S27" s="72">
        <v>5.43</v>
      </c>
      <c r="T27" s="71"/>
      <c r="U27" s="71"/>
      <c r="V27" s="71"/>
      <c r="W27" s="71"/>
      <c r="X27" s="71"/>
      <c r="Y27" s="71"/>
      <c r="Z27" s="71"/>
      <c r="AA27" s="75">
        <f>SUM(R27:Z27)</f>
        <v>5.89</v>
      </c>
      <c r="AB27" s="71"/>
      <c r="AC27" s="43"/>
      <c r="AD27" s="5" t="e">
        <f t="shared" si="2"/>
        <v>#VALUE!</v>
      </c>
    </row>
    <row r="28" spans="2:30" s="2" customFormat="1" ht="52.5" customHeight="1" thickBot="1" x14ac:dyDescent="0.3">
      <c r="B28" s="190" t="s">
        <v>17</v>
      </c>
      <c r="C28" s="210" t="s">
        <v>42</v>
      </c>
      <c r="D28" s="211" t="s">
        <v>35</v>
      </c>
      <c r="E28" s="211" t="s">
        <v>196</v>
      </c>
      <c r="F28" s="212" t="s">
        <v>197</v>
      </c>
      <c r="G28" s="64" t="s">
        <v>287</v>
      </c>
      <c r="H28" s="44" t="s">
        <v>257</v>
      </c>
      <c r="I28" s="68">
        <v>3</v>
      </c>
      <c r="J28" s="89"/>
      <c r="K28" s="89"/>
      <c r="L28" s="89"/>
      <c r="M28" s="107" t="s">
        <v>198</v>
      </c>
      <c r="N28" s="44" t="s">
        <v>45</v>
      </c>
      <c r="O28" s="43" t="s">
        <v>95</v>
      </c>
      <c r="P28" s="69" t="s">
        <v>256</v>
      </c>
      <c r="Q28" s="247">
        <v>9.7799999999999994</v>
      </c>
      <c r="R28" s="73">
        <v>1</v>
      </c>
      <c r="S28" s="73">
        <v>2</v>
      </c>
      <c r="T28" s="71"/>
      <c r="U28" s="71"/>
      <c r="V28" s="71"/>
      <c r="W28" s="71"/>
      <c r="X28" s="71"/>
      <c r="Y28" s="71"/>
      <c r="Z28" s="71"/>
      <c r="AA28" s="75">
        <f t="shared" si="1"/>
        <v>3</v>
      </c>
      <c r="AB28" s="71"/>
      <c r="AC28" s="43"/>
      <c r="AD28" s="5">
        <f t="shared" si="2"/>
        <v>-9.7799999999999994</v>
      </c>
    </row>
    <row r="29" spans="2:30" s="2" customFormat="1" hidden="1" x14ac:dyDescent="0.25">
      <c r="B29" s="27"/>
      <c r="C29" s="41"/>
      <c r="D29" s="42"/>
      <c r="E29" s="42"/>
      <c r="F29" s="42"/>
      <c r="G29" s="43"/>
      <c r="H29" s="43"/>
      <c r="I29" s="68"/>
      <c r="J29" s="43"/>
      <c r="K29" s="43"/>
      <c r="L29" s="43"/>
      <c r="M29" s="43"/>
      <c r="N29" s="43"/>
      <c r="O29" s="43"/>
      <c r="P29" s="69"/>
      <c r="Q29" s="71"/>
      <c r="R29" s="91"/>
      <c r="S29" s="91"/>
      <c r="T29" s="71"/>
      <c r="U29" s="71"/>
      <c r="V29" s="71"/>
      <c r="W29" s="71"/>
      <c r="X29" s="71"/>
      <c r="Y29" s="71"/>
      <c r="Z29" s="71"/>
      <c r="AA29" s="71"/>
      <c r="AB29" s="71"/>
      <c r="AC29" s="43"/>
      <c r="AD29" s="5">
        <f t="shared" si="2"/>
        <v>0</v>
      </c>
    </row>
    <row r="30" spans="2:30" s="2" customFormat="1" hidden="1" x14ac:dyDescent="0.25">
      <c r="B30" s="30"/>
      <c r="C30" s="43"/>
      <c r="D30" s="44"/>
      <c r="E30" s="44"/>
      <c r="F30" s="44"/>
      <c r="G30" s="43"/>
      <c r="H30" s="43"/>
      <c r="I30" s="68"/>
      <c r="J30" s="43"/>
      <c r="K30" s="43"/>
      <c r="L30" s="43"/>
      <c r="M30" s="43"/>
      <c r="N30" s="43"/>
      <c r="O30" s="43"/>
      <c r="P30" s="69"/>
      <c r="Q30" s="71"/>
      <c r="R30" s="91"/>
      <c r="S30" s="91"/>
      <c r="T30" s="71"/>
      <c r="U30" s="71"/>
      <c r="V30" s="71"/>
      <c r="W30" s="71"/>
      <c r="X30" s="71"/>
      <c r="Y30" s="71"/>
      <c r="Z30" s="71"/>
      <c r="AA30" s="71"/>
      <c r="AB30" s="71"/>
      <c r="AC30" s="43"/>
      <c r="AD30" s="5">
        <f t="shared" si="2"/>
        <v>0</v>
      </c>
    </row>
    <row r="31" spans="2:30" s="2" customFormat="1" hidden="1" x14ac:dyDescent="0.25">
      <c r="B31" s="30"/>
      <c r="C31" s="43"/>
      <c r="D31" s="43"/>
      <c r="E31" s="43"/>
      <c r="F31" s="43"/>
      <c r="G31" s="43"/>
      <c r="H31" s="43"/>
      <c r="I31" s="117"/>
      <c r="J31" s="43"/>
      <c r="K31" s="43"/>
      <c r="L31" s="43"/>
      <c r="M31" s="43"/>
      <c r="N31" s="43"/>
      <c r="O31" s="43"/>
      <c r="P31" s="43"/>
      <c r="Q31" s="71"/>
      <c r="R31" s="71"/>
      <c r="S31" s="71"/>
      <c r="T31" s="71"/>
      <c r="U31" s="71"/>
      <c r="V31" s="71"/>
      <c r="W31" s="71"/>
      <c r="X31" s="71"/>
      <c r="Y31" s="71"/>
      <c r="Z31" s="71"/>
      <c r="AA31" s="71"/>
      <c r="AB31" s="71"/>
      <c r="AC31" s="43"/>
      <c r="AD31" s="5">
        <f t="shared" si="2"/>
        <v>0</v>
      </c>
    </row>
    <row r="32" spans="2:30" s="2" customFormat="1" ht="13.5" thickBot="1" x14ac:dyDescent="0.3">
      <c r="B32" s="10"/>
      <c r="C32" s="31"/>
      <c r="D32" s="31"/>
      <c r="E32" s="45"/>
      <c r="F32" s="45"/>
      <c r="G32" s="31"/>
      <c r="H32" s="31"/>
      <c r="I32" s="92"/>
      <c r="J32" s="31"/>
      <c r="K32" s="31"/>
      <c r="L32" s="31"/>
      <c r="M32" s="31"/>
      <c r="N32" s="31"/>
      <c r="O32" s="31"/>
      <c r="P32" s="31"/>
      <c r="Q32" s="118"/>
      <c r="R32" s="96"/>
      <c r="S32" s="96"/>
      <c r="T32" s="96"/>
      <c r="U32" s="96"/>
      <c r="V32" s="96"/>
      <c r="W32" s="96"/>
      <c r="X32" s="95"/>
      <c r="Y32" s="95"/>
      <c r="Z32" s="95"/>
      <c r="AA32" s="95"/>
      <c r="AB32" s="95"/>
      <c r="AC32" s="31"/>
      <c r="AD32" s="5"/>
    </row>
    <row r="33" spans="1:30" s="2" customFormat="1" ht="13.5" thickBot="1" x14ac:dyDescent="0.3">
      <c r="B33" s="10"/>
      <c r="C33" s="31"/>
      <c r="D33" s="31"/>
      <c r="E33" s="45"/>
      <c r="F33" s="45"/>
      <c r="G33" s="31"/>
      <c r="H33" s="31"/>
      <c r="I33" s="92"/>
      <c r="J33" s="31"/>
      <c r="K33" s="31"/>
      <c r="L33" s="31"/>
      <c r="M33" s="31"/>
      <c r="N33" s="31"/>
      <c r="O33" s="31"/>
      <c r="P33" s="32" t="s">
        <v>224</v>
      </c>
      <c r="Q33" s="112"/>
      <c r="R33" s="98">
        <f>SUM(R17:R31)</f>
        <v>78.20999999999998</v>
      </c>
      <c r="S33" s="98">
        <f t="shared" ref="S33:AC33" si="3">SUM(S17:S31)</f>
        <v>59.27</v>
      </c>
      <c r="T33" s="98">
        <f t="shared" si="3"/>
        <v>101.06599999999999</v>
      </c>
      <c r="U33" s="98">
        <f t="shared" si="3"/>
        <v>98.97</v>
      </c>
      <c r="V33" s="98">
        <f t="shared" si="3"/>
        <v>72.239999999999995</v>
      </c>
      <c r="W33" s="98">
        <f t="shared" si="3"/>
        <v>47.5</v>
      </c>
      <c r="X33" s="98">
        <f t="shared" si="3"/>
        <v>30.5</v>
      </c>
      <c r="Y33" s="98">
        <f t="shared" si="3"/>
        <v>0</v>
      </c>
      <c r="Z33" s="98">
        <f t="shared" si="3"/>
        <v>0</v>
      </c>
      <c r="AA33" s="75">
        <f>SUM(R33:Z33)</f>
        <v>487.75599999999997</v>
      </c>
      <c r="AB33" s="100">
        <f>SUM(AB17:AB31)</f>
        <v>0</v>
      </c>
      <c r="AC33" s="100">
        <f t="shared" si="3"/>
        <v>0</v>
      </c>
      <c r="AD33" s="5"/>
    </row>
    <row r="34" spans="1:30" s="2" customFormat="1" ht="13.5" thickBot="1" x14ac:dyDescent="0.3">
      <c r="B34" s="10"/>
      <c r="C34" s="31"/>
      <c r="D34" s="31"/>
      <c r="E34" s="45"/>
      <c r="F34" s="45"/>
      <c r="G34" s="31"/>
      <c r="H34" s="31"/>
      <c r="I34" s="92"/>
      <c r="J34" s="31"/>
      <c r="K34" s="31"/>
      <c r="L34" s="31"/>
      <c r="M34" s="31"/>
      <c r="N34" s="31"/>
      <c r="O34" s="31"/>
      <c r="P34" s="31"/>
      <c r="Q34" s="119"/>
      <c r="R34" s="97">
        <f>R35-R33</f>
        <v>-8.7799999999999727</v>
      </c>
      <c r="S34" s="120">
        <f t="shared" ref="S34:X34" si="4">S35-S33</f>
        <v>30.759999999999998</v>
      </c>
      <c r="T34" s="120">
        <f t="shared" si="4"/>
        <v>3.1640000000000157</v>
      </c>
      <c r="U34" s="97">
        <f t="shared" si="4"/>
        <v>-12.810000000000002</v>
      </c>
      <c r="V34" s="120">
        <f t="shared" si="4"/>
        <v>6.1200000000000045</v>
      </c>
      <c r="W34" s="120">
        <f t="shared" si="4"/>
        <v>26.11</v>
      </c>
      <c r="X34" s="97">
        <f t="shared" si="4"/>
        <v>-7.9999999999998295E-2</v>
      </c>
      <c r="Y34" s="95"/>
      <c r="Z34" s="95"/>
      <c r="AA34" s="121">
        <f>SUM(R34:Z34)</f>
        <v>44.484000000000044</v>
      </c>
      <c r="AB34" s="95"/>
      <c r="AC34" s="31"/>
      <c r="AD34" s="5"/>
    </row>
    <row r="35" spans="1:30" s="2" customFormat="1" ht="13.5" thickBot="1" x14ac:dyDescent="0.3">
      <c r="B35" s="10"/>
      <c r="C35" s="31"/>
      <c r="D35" s="31"/>
      <c r="E35" s="45"/>
      <c r="F35" s="45"/>
      <c r="G35" s="31"/>
      <c r="H35" s="31"/>
      <c r="I35" s="92"/>
      <c r="J35" s="31"/>
      <c r="K35" s="31"/>
      <c r="L35" s="31"/>
      <c r="M35" s="31"/>
      <c r="N35" s="31"/>
      <c r="O35" s="31"/>
      <c r="P35" s="31" t="s">
        <v>276</v>
      </c>
      <c r="Q35" s="95"/>
      <c r="R35" s="121">
        <v>69.430000000000007</v>
      </c>
      <c r="S35" s="121">
        <v>90.03</v>
      </c>
      <c r="T35" s="121">
        <v>104.23</v>
      </c>
      <c r="U35" s="121">
        <v>86.16</v>
      </c>
      <c r="V35" s="121">
        <v>78.36</v>
      </c>
      <c r="W35" s="121">
        <v>73.61</v>
      </c>
      <c r="X35" s="121">
        <v>30.42</v>
      </c>
      <c r="Y35" s="121"/>
      <c r="Z35" s="121"/>
      <c r="AA35" s="75">
        <f>SUM(R35:Z35)</f>
        <v>532.24</v>
      </c>
      <c r="AB35" s="100"/>
      <c r="AC35" s="122"/>
      <c r="AD35" s="5"/>
    </row>
    <row r="36" spans="1:30" s="2" customFormat="1" x14ac:dyDescent="0.25">
      <c r="B36" s="25"/>
      <c r="C36" s="46"/>
      <c r="D36" s="46"/>
      <c r="E36" s="47"/>
      <c r="F36" s="47"/>
      <c r="G36" s="46"/>
      <c r="H36" s="46"/>
      <c r="I36" s="123"/>
      <c r="J36" s="46"/>
      <c r="K36" s="46"/>
      <c r="L36" s="46"/>
      <c r="M36" s="46"/>
      <c r="N36" s="46"/>
      <c r="O36" s="46"/>
      <c r="P36" s="46"/>
      <c r="Q36" s="124"/>
      <c r="R36" s="125"/>
      <c r="S36" s="125"/>
      <c r="T36" s="125"/>
      <c r="U36" s="125"/>
      <c r="V36" s="125"/>
      <c r="W36" s="125"/>
      <c r="X36" s="124"/>
      <c r="Y36" s="124"/>
      <c r="Z36" s="124"/>
      <c r="AA36" s="124"/>
      <c r="AB36" s="124"/>
      <c r="AC36" s="46"/>
      <c r="AD36" s="5"/>
    </row>
    <row r="37" spans="1:30" s="2" customFormat="1" ht="18.75" customHeight="1" thickBot="1" x14ac:dyDescent="0.3">
      <c r="B37" s="455" t="s">
        <v>195</v>
      </c>
      <c r="C37" s="455"/>
      <c r="D37" s="455"/>
      <c r="E37" s="455"/>
      <c r="F37" s="455"/>
      <c r="G37" s="456"/>
      <c r="H37" s="456"/>
      <c r="I37" s="456"/>
      <c r="J37" s="456"/>
      <c r="K37" s="456"/>
      <c r="L37" s="456"/>
      <c r="M37" s="456"/>
      <c r="N37" s="456"/>
      <c r="O37" s="456"/>
      <c r="P37" s="456"/>
      <c r="Q37" s="456"/>
      <c r="R37" s="456"/>
      <c r="S37" s="456"/>
      <c r="T37" s="456"/>
      <c r="U37" s="456"/>
      <c r="V37" s="456"/>
      <c r="W37" s="456"/>
      <c r="X37" s="456"/>
      <c r="Y37" s="456"/>
      <c r="Z37" s="456"/>
      <c r="AA37" s="457"/>
      <c r="AB37" s="456"/>
      <c r="AC37" s="456"/>
      <c r="AD37" s="5"/>
    </row>
    <row r="38" spans="1:30" s="2" customFormat="1" ht="189.75" customHeight="1" thickBot="1" x14ac:dyDescent="0.3">
      <c r="B38" s="188" t="s">
        <v>18</v>
      </c>
      <c r="C38" s="213" t="s">
        <v>86</v>
      </c>
      <c r="D38" s="213" t="s">
        <v>35</v>
      </c>
      <c r="E38" s="214" t="s">
        <v>168</v>
      </c>
      <c r="F38" s="215" t="s">
        <v>167</v>
      </c>
      <c r="G38" s="64" t="s">
        <v>297</v>
      </c>
      <c r="H38" s="126" t="s">
        <v>254</v>
      </c>
      <c r="I38" s="68">
        <v>252.84</v>
      </c>
      <c r="J38" s="127" t="s">
        <v>331</v>
      </c>
      <c r="K38" s="128" t="s">
        <v>332</v>
      </c>
      <c r="L38" s="129" t="s">
        <v>333</v>
      </c>
      <c r="M38" s="130" t="s">
        <v>173</v>
      </c>
      <c r="N38" s="44" t="s">
        <v>172</v>
      </c>
      <c r="O38" s="43"/>
      <c r="P38" s="43"/>
      <c r="Q38" s="71">
        <v>0</v>
      </c>
      <c r="R38" s="91"/>
      <c r="S38" s="43"/>
      <c r="T38" s="72">
        <v>0.3</v>
      </c>
      <c r="U38" s="72">
        <v>27.89</v>
      </c>
      <c r="V38" s="72">
        <v>65.41</v>
      </c>
      <c r="W38" s="72">
        <v>91.4</v>
      </c>
      <c r="X38" s="72">
        <v>59.53</v>
      </c>
      <c r="Y38" s="71"/>
      <c r="Z38" s="71"/>
      <c r="AA38" s="75">
        <f t="shared" ref="AA38:AA45" si="5">SUM(R38:Z38)</f>
        <v>244.53</v>
      </c>
      <c r="AB38" s="71"/>
      <c r="AC38" s="43"/>
      <c r="AD38" s="5">
        <f>+I38-Q38-R38-T38-U38-V38-W38-X38-AB38-AC38</f>
        <v>8.3099999999999739</v>
      </c>
    </row>
    <row r="39" spans="1:30" s="2" customFormat="1" ht="165.75" customHeight="1" thickBot="1" x14ac:dyDescent="0.3">
      <c r="B39" s="189" t="s">
        <v>18</v>
      </c>
      <c r="C39" s="216" t="s">
        <v>86</v>
      </c>
      <c r="D39" s="216" t="s">
        <v>35</v>
      </c>
      <c r="E39" s="217" t="s">
        <v>169</v>
      </c>
      <c r="F39" s="218" t="s">
        <v>167</v>
      </c>
      <c r="G39" s="64" t="s">
        <v>296</v>
      </c>
      <c r="H39" s="104" t="s">
        <v>255</v>
      </c>
      <c r="I39" s="68">
        <v>414.23</v>
      </c>
      <c r="J39" s="127" t="s">
        <v>331</v>
      </c>
      <c r="K39" s="128" t="s">
        <v>332</v>
      </c>
      <c r="L39" s="129" t="s">
        <v>333</v>
      </c>
      <c r="M39" s="107" t="s">
        <v>174</v>
      </c>
      <c r="N39" s="44" t="s">
        <v>172</v>
      </c>
      <c r="O39" s="43"/>
      <c r="P39" s="43"/>
      <c r="Q39" s="71">
        <v>0</v>
      </c>
      <c r="R39" s="91"/>
      <c r="S39" s="43"/>
      <c r="T39" s="72">
        <v>0.3</v>
      </c>
      <c r="U39" s="72">
        <v>31</v>
      </c>
      <c r="V39" s="72">
        <v>94</v>
      </c>
      <c r="W39" s="72">
        <v>129.88</v>
      </c>
      <c r="X39" s="72">
        <v>146.65</v>
      </c>
      <c r="Y39" s="71"/>
      <c r="Z39" s="71"/>
      <c r="AA39" s="75">
        <f t="shared" si="5"/>
        <v>401.83000000000004</v>
      </c>
      <c r="AB39" s="71"/>
      <c r="AC39" s="43"/>
      <c r="AD39" s="5">
        <f>+I39-Q39-R39-T39-U39-V39-W39-X39-AB39-AC39</f>
        <v>12.400000000000006</v>
      </c>
    </row>
    <row r="40" spans="1:30" s="2" customFormat="1" ht="135.75" customHeight="1" thickBot="1" x14ac:dyDescent="0.3">
      <c r="A40" s="29" t="s">
        <v>182</v>
      </c>
      <c r="B40" s="189" t="s">
        <v>122</v>
      </c>
      <c r="C40" s="216" t="s">
        <v>205</v>
      </c>
      <c r="D40" s="216" t="s">
        <v>35</v>
      </c>
      <c r="E40" s="217" t="s">
        <v>206</v>
      </c>
      <c r="F40" s="218" t="s">
        <v>181</v>
      </c>
      <c r="G40" s="64" t="s">
        <v>309</v>
      </c>
      <c r="H40" s="104" t="s">
        <v>239</v>
      </c>
      <c r="I40" s="68">
        <v>5.95</v>
      </c>
      <c r="J40" s="113"/>
      <c r="K40" s="116"/>
      <c r="L40" s="116" t="s">
        <v>334</v>
      </c>
      <c r="M40" s="43"/>
      <c r="N40" s="44" t="s">
        <v>177</v>
      </c>
      <c r="O40" s="43" t="s">
        <v>35</v>
      </c>
      <c r="P40" s="69" t="s">
        <v>240</v>
      </c>
      <c r="Q40" s="71">
        <v>0</v>
      </c>
      <c r="R40" s="72">
        <v>0.28999999999999998</v>
      </c>
      <c r="S40" s="72">
        <v>0.01</v>
      </c>
      <c r="T40" s="73">
        <f>0.01+2.5</f>
        <v>2.5099999999999998</v>
      </c>
      <c r="U40" s="73">
        <f>0.01+3.11</f>
        <v>3.1199999999999997</v>
      </c>
      <c r="V40" s="72">
        <v>0.01</v>
      </c>
      <c r="W40" s="72">
        <v>0.01</v>
      </c>
      <c r="X40" s="71"/>
      <c r="Y40" s="71"/>
      <c r="Z40" s="71"/>
      <c r="AA40" s="75">
        <f t="shared" si="5"/>
        <v>5.9499999999999993</v>
      </c>
      <c r="AB40" s="71"/>
      <c r="AC40" s="71"/>
      <c r="AD40" s="5">
        <f t="shared" ref="AD40:AD45" si="6">+I40-Q40-R40-S40-T40-U40-V40-W40-X40-AB40-AC40</f>
        <v>9.055256544598933E-16</v>
      </c>
    </row>
    <row r="41" spans="1:30" s="2" customFormat="1" ht="43.5" customHeight="1" thickBot="1" x14ac:dyDescent="0.3">
      <c r="B41" s="189" t="s">
        <v>68</v>
      </c>
      <c r="C41" s="216" t="s">
        <v>116</v>
      </c>
      <c r="D41" s="216" t="s">
        <v>35</v>
      </c>
      <c r="E41" s="216"/>
      <c r="F41" s="218" t="s">
        <v>221</v>
      </c>
      <c r="G41" s="64"/>
      <c r="H41" s="43" t="s">
        <v>257</v>
      </c>
      <c r="I41" s="68">
        <v>3.35</v>
      </c>
      <c r="J41" s="77"/>
      <c r="K41" s="77"/>
      <c r="L41" s="77"/>
      <c r="M41" s="43"/>
      <c r="N41" s="44" t="s">
        <v>138</v>
      </c>
      <c r="O41" s="43" t="s">
        <v>35</v>
      </c>
      <c r="P41" s="69" t="s">
        <v>240</v>
      </c>
      <c r="Q41" s="71">
        <v>0</v>
      </c>
      <c r="R41" s="71"/>
      <c r="S41" s="73">
        <v>2.35</v>
      </c>
      <c r="T41" s="73">
        <v>1</v>
      </c>
      <c r="U41" s="71"/>
      <c r="V41" s="71"/>
      <c r="W41" s="71"/>
      <c r="X41" s="71"/>
      <c r="Y41" s="71"/>
      <c r="Z41" s="71"/>
      <c r="AA41" s="75">
        <f t="shared" si="5"/>
        <v>3.35</v>
      </c>
      <c r="AB41" s="71"/>
      <c r="AC41" s="43"/>
      <c r="AD41" s="5">
        <f t="shared" si="6"/>
        <v>0</v>
      </c>
    </row>
    <row r="42" spans="1:30" s="2" customFormat="1" ht="42.75" customHeight="1" thickBot="1" x14ac:dyDescent="0.3">
      <c r="B42" s="189"/>
      <c r="C42" s="217" t="s">
        <v>199</v>
      </c>
      <c r="D42" s="217" t="s">
        <v>35</v>
      </c>
      <c r="E42" s="217" t="s">
        <v>202</v>
      </c>
      <c r="F42" s="218" t="s">
        <v>181</v>
      </c>
      <c r="G42" s="64"/>
      <c r="H42" s="69" t="s">
        <v>200</v>
      </c>
      <c r="I42" s="68">
        <v>8.4700000000000006</v>
      </c>
      <c r="J42" s="131"/>
      <c r="K42" s="131"/>
      <c r="L42" s="131"/>
      <c r="M42" s="107" t="s">
        <v>201</v>
      </c>
      <c r="N42" s="44" t="s">
        <v>138</v>
      </c>
      <c r="O42" s="43"/>
      <c r="P42" s="43"/>
      <c r="Q42" s="71">
        <v>0</v>
      </c>
      <c r="R42" s="73">
        <v>0.22</v>
      </c>
      <c r="S42" s="73">
        <v>0.25</v>
      </c>
      <c r="T42" s="72">
        <v>3</v>
      </c>
      <c r="U42" s="72">
        <v>5</v>
      </c>
      <c r="V42" s="71"/>
      <c r="W42" s="71"/>
      <c r="X42" s="71"/>
      <c r="Y42" s="71"/>
      <c r="Z42" s="71"/>
      <c r="AA42" s="75">
        <f t="shared" si="5"/>
        <v>8.4699999999999989</v>
      </c>
      <c r="AB42" s="71"/>
      <c r="AC42" s="43"/>
      <c r="AD42" s="5">
        <f t="shared" si="6"/>
        <v>0</v>
      </c>
    </row>
    <row r="43" spans="1:30" s="2" customFormat="1" ht="96.75" customHeight="1" thickBot="1" x14ac:dyDescent="0.3">
      <c r="B43" s="189"/>
      <c r="C43" s="217" t="s">
        <v>175</v>
      </c>
      <c r="D43" s="217" t="s">
        <v>35</v>
      </c>
      <c r="E43" s="217" t="s">
        <v>203</v>
      </c>
      <c r="F43" s="218" t="s">
        <v>176</v>
      </c>
      <c r="G43" s="64"/>
      <c r="H43" s="69" t="s">
        <v>204</v>
      </c>
      <c r="I43" s="68">
        <v>11.5</v>
      </c>
      <c r="J43" s="131"/>
      <c r="K43" s="131"/>
      <c r="L43" s="131"/>
      <c r="M43" s="107" t="s">
        <v>201</v>
      </c>
      <c r="N43" s="44" t="s">
        <v>138</v>
      </c>
      <c r="O43" s="43"/>
      <c r="P43" s="132" t="s">
        <v>271</v>
      </c>
      <c r="Q43" s="71">
        <v>0</v>
      </c>
      <c r="R43" s="73">
        <v>0.3</v>
      </c>
      <c r="S43" s="73">
        <v>3.5</v>
      </c>
      <c r="T43" s="72">
        <v>8</v>
      </c>
      <c r="U43" s="71"/>
      <c r="V43" s="71"/>
      <c r="W43" s="71"/>
      <c r="X43" s="71"/>
      <c r="Y43" s="71"/>
      <c r="Z43" s="71"/>
      <c r="AA43" s="75">
        <f t="shared" si="5"/>
        <v>11.8</v>
      </c>
      <c r="AB43" s="71"/>
      <c r="AC43" s="43"/>
      <c r="AD43" s="5">
        <f t="shared" si="6"/>
        <v>-0.30000000000000071</v>
      </c>
    </row>
    <row r="44" spans="1:30" s="2" customFormat="1" ht="50.25" customHeight="1" thickBot="1" x14ac:dyDescent="0.3">
      <c r="B44" s="189"/>
      <c r="C44" s="217" t="s">
        <v>209</v>
      </c>
      <c r="D44" s="217" t="s">
        <v>35</v>
      </c>
      <c r="E44" s="217" t="s">
        <v>207</v>
      </c>
      <c r="F44" s="218" t="s">
        <v>167</v>
      </c>
      <c r="G44" s="64"/>
      <c r="H44" s="69" t="s">
        <v>211</v>
      </c>
      <c r="I44" s="68">
        <v>1.29</v>
      </c>
      <c r="J44" s="131"/>
      <c r="K44" s="131"/>
      <c r="L44" s="131"/>
      <c r="M44" s="43"/>
      <c r="N44" s="44" t="s">
        <v>138</v>
      </c>
      <c r="O44" s="43"/>
      <c r="P44" s="133" t="s">
        <v>237</v>
      </c>
      <c r="Q44" s="71">
        <v>0</v>
      </c>
      <c r="R44" s="71"/>
      <c r="S44" s="72">
        <v>0.64</v>
      </c>
      <c r="T44" s="72">
        <v>0.65</v>
      </c>
      <c r="U44" s="71"/>
      <c r="V44" s="71"/>
      <c r="W44" s="71"/>
      <c r="X44" s="71"/>
      <c r="Y44" s="71"/>
      <c r="Z44" s="71"/>
      <c r="AA44" s="75">
        <f t="shared" si="5"/>
        <v>1.29</v>
      </c>
      <c r="AB44" s="71"/>
      <c r="AC44" s="71"/>
      <c r="AD44" s="5">
        <f t="shared" si="6"/>
        <v>0</v>
      </c>
    </row>
    <row r="45" spans="1:30" s="2" customFormat="1" ht="108" customHeight="1" thickBot="1" x14ac:dyDescent="0.3">
      <c r="A45" s="29" t="s">
        <v>182</v>
      </c>
      <c r="B45" s="190" t="s">
        <v>217</v>
      </c>
      <c r="C45" s="219" t="s">
        <v>208</v>
      </c>
      <c r="D45" s="219" t="s">
        <v>35</v>
      </c>
      <c r="E45" s="219" t="s">
        <v>212</v>
      </c>
      <c r="F45" s="220" t="s">
        <v>190</v>
      </c>
      <c r="G45" s="64"/>
      <c r="H45" s="69" t="s">
        <v>210</v>
      </c>
      <c r="I45" s="68">
        <v>0.6</v>
      </c>
      <c r="J45" s="131"/>
      <c r="K45" s="131"/>
      <c r="L45" s="131"/>
      <c r="M45" s="43"/>
      <c r="N45" s="44" t="s">
        <v>138</v>
      </c>
      <c r="O45" s="43"/>
      <c r="P45" s="134" t="s">
        <v>238</v>
      </c>
      <c r="Q45" s="71">
        <v>0</v>
      </c>
      <c r="R45" s="91"/>
      <c r="S45" s="72">
        <v>0.1</v>
      </c>
      <c r="T45" s="72">
        <v>0.5</v>
      </c>
      <c r="U45" s="71"/>
      <c r="V45" s="71"/>
      <c r="W45" s="71"/>
      <c r="X45" s="71"/>
      <c r="Y45" s="71"/>
      <c r="Z45" s="71"/>
      <c r="AA45" s="75">
        <f t="shared" si="5"/>
        <v>0.6</v>
      </c>
      <c r="AB45" s="71"/>
      <c r="AC45" s="43"/>
      <c r="AD45" s="5">
        <f t="shared" si="6"/>
        <v>0</v>
      </c>
    </row>
    <row r="46" spans="1:30" s="2" customFormat="1" ht="18.75" hidden="1" customHeight="1" x14ac:dyDescent="0.25">
      <c r="B46" s="27"/>
      <c r="C46" s="42"/>
      <c r="D46" s="42"/>
      <c r="E46" s="41"/>
      <c r="F46" s="42"/>
      <c r="G46" s="43"/>
      <c r="H46" s="69"/>
      <c r="I46" s="68"/>
      <c r="J46" s="43"/>
      <c r="K46" s="43"/>
      <c r="L46" s="43"/>
      <c r="M46" s="43"/>
      <c r="N46" s="44"/>
      <c r="O46" s="43"/>
      <c r="P46" s="43"/>
      <c r="Q46" s="71"/>
      <c r="R46" s="91"/>
      <c r="S46" s="91"/>
      <c r="T46" s="71"/>
      <c r="U46" s="71"/>
      <c r="V46" s="71"/>
      <c r="W46" s="71"/>
      <c r="X46" s="71"/>
      <c r="Y46" s="71"/>
      <c r="Z46" s="71"/>
      <c r="AA46" s="71"/>
      <c r="AB46" s="71"/>
      <c r="AC46" s="71"/>
      <c r="AD46" s="5"/>
    </row>
    <row r="47" spans="1:30" s="2" customFormat="1" ht="15.75" hidden="1" customHeight="1" x14ac:dyDescent="0.25">
      <c r="B47" s="26"/>
      <c r="C47" s="48"/>
      <c r="D47" s="48"/>
      <c r="E47" s="49"/>
      <c r="F47" s="48"/>
      <c r="G47" s="49"/>
      <c r="H47" s="83"/>
      <c r="I47" s="81"/>
      <c r="J47" s="49"/>
      <c r="K47" s="49"/>
      <c r="L47" s="49"/>
      <c r="M47" s="49"/>
      <c r="N47" s="48"/>
      <c r="O47" s="49"/>
      <c r="P47" s="49"/>
      <c r="Q47" s="84"/>
      <c r="R47" s="135"/>
      <c r="S47" s="135"/>
      <c r="T47" s="84"/>
      <c r="U47" s="84"/>
      <c r="V47" s="84"/>
      <c r="W47" s="84"/>
      <c r="X47" s="84"/>
      <c r="Y47" s="84"/>
      <c r="Z47" s="84"/>
      <c r="AA47" s="84"/>
      <c r="AB47" s="84"/>
      <c r="AC47" s="84"/>
      <c r="AD47" s="5"/>
    </row>
    <row r="48" spans="1:30" s="2" customFormat="1" ht="13.5" thickBot="1" x14ac:dyDescent="0.3">
      <c r="B48" s="28"/>
      <c r="C48" s="50"/>
      <c r="D48" s="50"/>
      <c r="E48" s="51"/>
      <c r="F48" s="50"/>
      <c r="G48" s="51"/>
      <c r="H48" s="136"/>
      <c r="I48" s="137"/>
      <c r="J48" s="51"/>
      <c r="K48" s="51"/>
      <c r="L48" s="51"/>
      <c r="M48" s="51"/>
      <c r="N48" s="50"/>
      <c r="O48" s="51"/>
      <c r="P48" s="51"/>
      <c r="Q48" s="119"/>
      <c r="R48" s="138"/>
      <c r="S48" s="138"/>
      <c r="T48" s="119"/>
      <c r="U48" s="119"/>
      <c r="V48" s="119"/>
      <c r="W48" s="119"/>
      <c r="X48" s="119"/>
      <c r="Y48" s="119"/>
      <c r="Z48" s="119"/>
      <c r="AA48" s="119"/>
      <c r="AB48" s="119"/>
      <c r="AC48" s="51"/>
      <c r="AD48" s="5"/>
    </row>
    <row r="49" spans="1:30" s="10" customFormat="1" ht="13.5" thickBot="1" x14ac:dyDescent="0.3">
      <c r="C49" s="45"/>
      <c r="D49" s="45"/>
      <c r="E49" s="31"/>
      <c r="F49" s="45"/>
      <c r="G49" s="31"/>
      <c r="H49" s="94"/>
      <c r="I49" s="92"/>
      <c r="J49" s="31"/>
      <c r="K49" s="31"/>
      <c r="L49" s="31"/>
      <c r="M49" s="31"/>
      <c r="N49" s="45"/>
      <c r="O49" s="31"/>
      <c r="P49" s="31" t="s">
        <v>281</v>
      </c>
      <c r="Q49" s="95"/>
      <c r="R49" s="98">
        <f>SUM(R38:R47)</f>
        <v>0.81</v>
      </c>
      <c r="S49" s="98">
        <f t="shared" ref="S49:Z49" si="7">SUM(S38:S47)</f>
        <v>6.8499999999999988</v>
      </c>
      <c r="T49" s="98">
        <f t="shared" si="7"/>
        <v>16.259999999999998</v>
      </c>
      <c r="U49" s="98">
        <f t="shared" si="7"/>
        <v>67.009999999999991</v>
      </c>
      <c r="V49" s="98">
        <f t="shared" si="7"/>
        <v>159.41999999999999</v>
      </c>
      <c r="W49" s="98">
        <f t="shared" si="7"/>
        <v>221.29</v>
      </c>
      <c r="X49" s="98">
        <f t="shared" si="7"/>
        <v>206.18</v>
      </c>
      <c r="Y49" s="98">
        <f t="shared" si="7"/>
        <v>0</v>
      </c>
      <c r="Z49" s="98">
        <f t="shared" si="7"/>
        <v>0</v>
      </c>
      <c r="AA49" s="75">
        <f>SUM(R49:Z49)</f>
        <v>677.81999999999994</v>
      </c>
      <c r="AB49" s="100">
        <f>SUM(AB38:AB47)</f>
        <v>0</v>
      </c>
      <c r="AC49" s="100">
        <f>SUM(AC38:AC47)</f>
        <v>0</v>
      </c>
      <c r="AD49" s="24"/>
    </row>
    <row r="50" spans="1:30" s="10" customFormat="1" ht="13.5" thickBot="1" x14ac:dyDescent="0.3">
      <c r="C50" s="45"/>
      <c r="D50" s="45"/>
      <c r="E50" s="31"/>
      <c r="F50" s="45"/>
      <c r="G50" s="31"/>
      <c r="H50" s="94"/>
      <c r="I50" s="92"/>
      <c r="J50" s="31"/>
      <c r="K50" s="31"/>
      <c r="L50" s="31"/>
      <c r="M50" s="31"/>
      <c r="N50" s="45"/>
      <c r="O50" s="31"/>
      <c r="P50" s="31" t="s">
        <v>227</v>
      </c>
      <c r="Q50" s="31"/>
      <c r="R50" s="139">
        <f>R33+R49</f>
        <v>79.019999999999982</v>
      </c>
      <c r="S50" s="75">
        <f t="shared" ref="S50:Z50" si="8">S33+S49</f>
        <v>66.12</v>
      </c>
      <c r="T50" s="75">
        <f t="shared" si="8"/>
        <v>117.32599999999999</v>
      </c>
      <c r="U50" s="75">
        <f t="shared" si="8"/>
        <v>165.98</v>
      </c>
      <c r="V50" s="75">
        <f t="shared" si="8"/>
        <v>231.65999999999997</v>
      </c>
      <c r="W50" s="75">
        <f t="shared" si="8"/>
        <v>268.78999999999996</v>
      </c>
      <c r="X50" s="75">
        <f t="shared" si="8"/>
        <v>236.68</v>
      </c>
      <c r="Y50" s="75">
        <f t="shared" si="8"/>
        <v>0</v>
      </c>
      <c r="Z50" s="75">
        <f t="shared" si="8"/>
        <v>0</v>
      </c>
      <c r="AA50" s="140">
        <f>AA33+AA49</f>
        <v>1165.576</v>
      </c>
      <c r="AB50" s="31"/>
      <c r="AC50" s="31"/>
      <c r="AD50" s="24"/>
    </row>
    <row r="51" spans="1:30" s="10" customFormat="1" x14ac:dyDescent="0.25">
      <c r="C51" s="45"/>
      <c r="D51" s="45"/>
      <c r="E51" s="31"/>
      <c r="F51" s="45"/>
      <c r="G51" s="31"/>
      <c r="H51" s="94"/>
      <c r="I51" s="92"/>
      <c r="J51" s="31"/>
      <c r="K51" s="31"/>
      <c r="L51" s="31"/>
      <c r="M51" s="31"/>
      <c r="N51" s="45"/>
      <c r="O51" s="31"/>
      <c r="P51" s="31"/>
      <c r="Q51" s="31"/>
      <c r="R51" s="31"/>
      <c r="S51" s="31"/>
      <c r="T51" s="31"/>
      <c r="U51" s="31"/>
      <c r="V51" s="31"/>
      <c r="W51" s="31"/>
      <c r="X51" s="31"/>
      <c r="Y51" s="31"/>
      <c r="Z51" s="31"/>
      <c r="AA51" s="141"/>
      <c r="AB51" s="31"/>
      <c r="AC51" s="31"/>
      <c r="AD51" s="24"/>
    </row>
    <row r="52" spans="1:30" s="2" customFormat="1" ht="20.25" customHeight="1" thickBot="1" x14ac:dyDescent="0.3">
      <c r="B52" s="458" t="s">
        <v>218</v>
      </c>
      <c r="C52" s="458"/>
      <c r="D52" s="458"/>
      <c r="E52" s="458"/>
      <c r="F52" s="458"/>
      <c r="G52" s="459"/>
      <c r="H52" s="459"/>
      <c r="I52" s="459"/>
      <c r="J52" s="459"/>
      <c r="K52" s="459"/>
      <c r="L52" s="459"/>
      <c r="M52" s="459"/>
      <c r="N52" s="459"/>
      <c r="O52" s="459"/>
      <c r="P52" s="459"/>
      <c r="Q52" s="459"/>
      <c r="R52" s="459"/>
      <c r="S52" s="459"/>
      <c r="T52" s="459"/>
      <c r="U52" s="459"/>
      <c r="V52" s="459"/>
      <c r="W52" s="459"/>
      <c r="X52" s="459"/>
      <c r="Y52" s="459"/>
      <c r="Z52" s="459"/>
      <c r="AA52" s="460"/>
      <c r="AB52" s="459"/>
      <c r="AC52" s="459"/>
      <c r="AD52" s="5"/>
    </row>
    <row r="53" spans="1:30" s="2" customFormat="1" ht="162" customHeight="1" thickBot="1" x14ac:dyDescent="0.3">
      <c r="B53" s="188" t="s">
        <v>74</v>
      </c>
      <c r="C53" s="221" t="s">
        <v>133</v>
      </c>
      <c r="D53" s="222" t="s">
        <v>134</v>
      </c>
      <c r="E53" s="221"/>
      <c r="F53" s="223"/>
      <c r="G53" s="64"/>
      <c r="H53" s="142" t="s">
        <v>335</v>
      </c>
      <c r="I53" s="68">
        <v>88.271000000000001</v>
      </c>
      <c r="J53" s="66" t="s">
        <v>336</v>
      </c>
      <c r="K53" s="66" t="s">
        <v>337</v>
      </c>
      <c r="L53" s="67"/>
      <c r="M53" s="69" t="s">
        <v>219</v>
      </c>
      <c r="N53" s="43" t="s">
        <v>77</v>
      </c>
      <c r="O53" s="43" t="s">
        <v>134</v>
      </c>
      <c r="P53" s="43"/>
      <c r="Q53" s="71">
        <v>5.77</v>
      </c>
      <c r="R53" s="71"/>
      <c r="S53" s="71"/>
      <c r="T53" s="71"/>
      <c r="U53" s="143">
        <f>+I53*0.15</f>
        <v>13.24065</v>
      </c>
      <c r="V53" s="143">
        <f>+I53*0.15</f>
        <v>13.24065</v>
      </c>
      <c r="W53" s="143">
        <f>+I53*0.15</f>
        <v>13.24065</v>
      </c>
      <c r="X53" s="143">
        <f>+I53*0.15</f>
        <v>13.24065</v>
      </c>
      <c r="Y53" s="71"/>
      <c r="Z53" s="71"/>
      <c r="AA53" s="75">
        <f>SUM(R53:Z53)</f>
        <v>52.962600000000002</v>
      </c>
      <c r="AB53" s="71"/>
      <c r="AC53" s="43"/>
      <c r="AD53" s="5">
        <f>+I53-Q53-R53-S53-T53-U53-V53-W53-X53-AB53-AC53</f>
        <v>29.538399999999996</v>
      </c>
    </row>
    <row r="54" spans="1:30" s="2" customFormat="1" ht="56.25" customHeight="1" thickBot="1" x14ac:dyDescent="0.3">
      <c r="B54" s="189" t="s">
        <v>12</v>
      </c>
      <c r="C54" s="224" t="s">
        <v>112</v>
      </c>
      <c r="D54" s="224" t="s">
        <v>35</v>
      </c>
      <c r="E54" s="225" t="s">
        <v>190</v>
      </c>
      <c r="F54" s="226"/>
      <c r="G54" s="64"/>
      <c r="H54" s="78" t="s">
        <v>243</v>
      </c>
      <c r="I54" s="68">
        <v>16.05</v>
      </c>
      <c r="J54" s="67"/>
      <c r="K54" s="67"/>
      <c r="L54" s="67"/>
      <c r="M54" s="69" t="s">
        <v>180</v>
      </c>
      <c r="N54" s="44" t="s">
        <v>141</v>
      </c>
      <c r="O54" s="43" t="s">
        <v>35</v>
      </c>
      <c r="P54" s="43"/>
      <c r="Q54" s="71">
        <v>0</v>
      </c>
      <c r="R54" s="71"/>
      <c r="S54" s="71"/>
      <c r="T54" s="71"/>
      <c r="U54" s="71"/>
      <c r="V54" s="73">
        <v>3</v>
      </c>
      <c r="W54" s="73">
        <v>3</v>
      </c>
      <c r="X54" s="73">
        <v>3.5</v>
      </c>
      <c r="Y54" s="74">
        <v>3.5</v>
      </c>
      <c r="Z54" s="74">
        <v>3.05</v>
      </c>
      <c r="AA54" s="75">
        <f t="shared" ref="AA54:AA63" si="9">SUM(R54:Z54)</f>
        <v>16.05</v>
      </c>
      <c r="AB54" s="71"/>
      <c r="AC54" s="43"/>
      <c r="AD54" s="5">
        <f>+I54-Q54-R54-S54-T54-U54-V54-W54-X54-AB54-AC54-Y54-Z54</f>
        <v>0</v>
      </c>
    </row>
    <row r="55" spans="1:30" s="2" customFormat="1" ht="188.25" customHeight="1" thickBot="1" x14ac:dyDescent="0.3">
      <c r="A55" s="29" t="s">
        <v>182</v>
      </c>
      <c r="B55" s="189" t="s">
        <v>13</v>
      </c>
      <c r="C55" s="224" t="s">
        <v>213</v>
      </c>
      <c r="D55" s="224" t="s">
        <v>35</v>
      </c>
      <c r="E55" s="224" t="s">
        <v>10</v>
      </c>
      <c r="F55" s="226"/>
      <c r="G55" s="64" t="s">
        <v>310</v>
      </c>
      <c r="H55" s="70" t="s">
        <v>258</v>
      </c>
      <c r="I55" s="68">
        <v>280.81</v>
      </c>
      <c r="J55" s="113" t="s">
        <v>324</v>
      </c>
      <c r="K55" s="67" t="s">
        <v>338</v>
      </c>
      <c r="L55" s="67" t="s">
        <v>339</v>
      </c>
      <c r="M55" s="69"/>
      <c r="N55" s="43" t="s">
        <v>82</v>
      </c>
      <c r="O55" s="43" t="s">
        <v>35</v>
      </c>
      <c r="P55" s="78" t="s">
        <v>259</v>
      </c>
      <c r="Q55" s="71">
        <v>0</v>
      </c>
      <c r="R55" s="72">
        <v>0.02</v>
      </c>
      <c r="S55" s="72">
        <v>0.02</v>
      </c>
      <c r="T55" s="72">
        <v>0.02</v>
      </c>
      <c r="U55" s="72">
        <v>0.02</v>
      </c>
      <c r="V55" s="72">
        <v>0.21</v>
      </c>
      <c r="W55" s="72">
        <v>2.2000000000000002</v>
      </c>
      <c r="X55" s="72">
        <v>8.5</v>
      </c>
      <c r="Y55" s="71"/>
      <c r="Z55" s="71"/>
      <c r="AA55" s="75">
        <f>SUM(R55:Z55)</f>
        <v>10.99</v>
      </c>
      <c r="AB55" s="74">
        <v>269.82</v>
      </c>
      <c r="AC55" s="43"/>
      <c r="AD55" s="5">
        <f>+I55-Q55-R55-S55-T55-U55-V55-W55-X55-AB55-AC55</f>
        <v>1.1368683772161603E-13</v>
      </c>
    </row>
    <row r="56" spans="1:30" s="2" customFormat="1" ht="120" customHeight="1" thickBot="1" x14ac:dyDescent="0.3">
      <c r="B56" s="189" t="s">
        <v>78</v>
      </c>
      <c r="C56" s="224" t="s">
        <v>56</v>
      </c>
      <c r="D56" s="224"/>
      <c r="E56" s="224"/>
      <c r="F56" s="226"/>
      <c r="G56" s="64"/>
      <c r="H56" s="65" t="s">
        <v>278</v>
      </c>
      <c r="I56" s="117">
        <v>0.46</v>
      </c>
      <c r="J56" s="113" t="s">
        <v>329</v>
      </c>
      <c r="K56" s="115" t="s">
        <v>340</v>
      </c>
      <c r="L56" s="77"/>
      <c r="M56" s="69" t="s">
        <v>279</v>
      </c>
      <c r="N56" s="43"/>
      <c r="O56" s="43"/>
      <c r="P56" s="69" t="s">
        <v>280</v>
      </c>
      <c r="Q56" s="71">
        <v>0</v>
      </c>
      <c r="R56" s="73">
        <f>0.122+0.036</f>
        <v>0.158</v>
      </c>
      <c r="S56" s="73">
        <v>0.22900000000000001</v>
      </c>
      <c r="T56" s="73">
        <v>0.11600000000000001</v>
      </c>
      <c r="U56" s="71"/>
      <c r="V56" s="71"/>
      <c r="W56" s="71"/>
      <c r="X56" s="71"/>
      <c r="Y56" s="71"/>
      <c r="Z56" s="71"/>
      <c r="AA56" s="75">
        <f t="shared" si="9"/>
        <v>0.503</v>
      </c>
      <c r="AB56" s="71"/>
      <c r="AC56" s="43"/>
      <c r="AD56" s="5">
        <f>+I56-Q56-R56-S56-T56-U56-V56-W56-X56-AB56-AC56</f>
        <v>-4.2999999999999969E-2</v>
      </c>
    </row>
    <row r="57" spans="1:30" s="2" customFormat="1" ht="98.25" customHeight="1" thickBot="1" x14ac:dyDescent="0.3">
      <c r="B57" s="189" t="s">
        <v>21</v>
      </c>
      <c r="C57" s="224" t="s">
        <v>44</v>
      </c>
      <c r="D57" s="224" t="s">
        <v>35</v>
      </c>
      <c r="E57" s="224" t="s">
        <v>16</v>
      </c>
      <c r="F57" s="226"/>
      <c r="G57" s="64" t="s">
        <v>302</v>
      </c>
      <c r="H57" s="70" t="s">
        <v>262</v>
      </c>
      <c r="I57" s="68">
        <v>97.24</v>
      </c>
      <c r="J57" s="67" t="s">
        <v>341</v>
      </c>
      <c r="K57" s="67" t="s">
        <v>342</v>
      </c>
      <c r="L57" s="67" t="s">
        <v>343</v>
      </c>
      <c r="M57" s="69" t="s">
        <v>231</v>
      </c>
      <c r="N57" s="43" t="s">
        <v>80</v>
      </c>
      <c r="O57" s="43" t="s">
        <v>35</v>
      </c>
      <c r="P57" s="144"/>
      <c r="Q57" s="71">
        <v>0</v>
      </c>
      <c r="R57" s="71"/>
      <c r="S57" s="71"/>
      <c r="T57" s="71"/>
      <c r="U57" s="145">
        <v>0.45</v>
      </c>
      <c r="V57" s="145">
        <v>12.2</v>
      </c>
      <c r="W57" s="145">
        <v>45</v>
      </c>
      <c r="X57" s="145">
        <v>39.590000000000003</v>
      </c>
      <c r="Y57" s="71"/>
      <c r="Z57" s="71"/>
      <c r="AA57" s="75">
        <f>SUM(R57:Z57)</f>
        <v>97.240000000000009</v>
      </c>
      <c r="AB57" s="71"/>
      <c r="AC57" s="43"/>
      <c r="AD57" s="5">
        <f>+I57-Q57-R57-S57-T57-U57-V57-W57-X57-AB57-AC57</f>
        <v>-1.4210854715202004E-14</v>
      </c>
    </row>
    <row r="58" spans="1:30" s="2" customFormat="1" ht="163.5" customHeight="1" thickBot="1" x14ac:dyDescent="0.3">
      <c r="B58" s="189" t="s">
        <v>81</v>
      </c>
      <c r="C58" s="224" t="s">
        <v>51</v>
      </c>
      <c r="D58" s="224" t="s">
        <v>35</v>
      </c>
      <c r="E58" s="224" t="s">
        <v>16</v>
      </c>
      <c r="F58" s="226"/>
      <c r="G58" s="64"/>
      <c r="H58" s="70" t="s">
        <v>344</v>
      </c>
      <c r="I58" s="68">
        <v>154.27000000000001</v>
      </c>
      <c r="J58" s="67" t="s">
        <v>345</v>
      </c>
      <c r="K58" s="67" t="s">
        <v>346</v>
      </c>
      <c r="L58" s="67"/>
      <c r="M58" s="90" t="s">
        <v>241</v>
      </c>
      <c r="N58" s="43" t="s">
        <v>120</v>
      </c>
      <c r="O58" s="43" t="s">
        <v>35</v>
      </c>
      <c r="P58" s="43"/>
      <c r="Q58" s="71">
        <v>7.22</v>
      </c>
      <c r="R58" s="72">
        <v>0.1</v>
      </c>
      <c r="S58" s="72"/>
      <c r="T58" s="72"/>
      <c r="U58" s="72">
        <v>28.4</v>
      </c>
      <c r="V58" s="72">
        <v>35.700000000000003</v>
      </c>
      <c r="W58" s="72">
        <v>35.92</v>
      </c>
      <c r="X58" s="72">
        <v>50.44</v>
      </c>
      <c r="Y58" s="74">
        <v>3.71</v>
      </c>
      <c r="Z58" s="71"/>
      <c r="AA58" s="75">
        <f t="shared" si="9"/>
        <v>154.27000000000001</v>
      </c>
      <c r="AB58" s="71"/>
      <c r="AC58" s="43"/>
      <c r="AD58" s="5">
        <f>+I58-Q58-R58-S58-T58-U58-V58-W58-X58-AB58-AC58-Y58</f>
        <v>-7.2199999999999909</v>
      </c>
    </row>
    <row r="59" spans="1:30" s="2" customFormat="1" ht="140.25" customHeight="1" thickBot="1" x14ac:dyDescent="0.3">
      <c r="A59" s="29" t="s">
        <v>182</v>
      </c>
      <c r="B59" s="189" t="s">
        <v>122</v>
      </c>
      <c r="C59" s="224" t="s">
        <v>214</v>
      </c>
      <c r="D59" s="224" t="s">
        <v>35</v>
      </c>
      <c r="E59" s="224"/>
      <c r="F59" s="226"/>
      <c r="G59" s="64" t="s">
        <v>308</v>
      </c>
      <c r="H59" s="146" t="s">
        <v>250</v>
      </c>
      <c r="I59" s="68">
        <v>13.1</v>
      </c>
      <c r="J59" s="147" t="s">
        <v>347</v>
      </c>
      <c r="K59" s="147" t="s">
        <v>348</v>
      </c>
      <c r="L59" s="148" t="s">
        <v>349</v>
      </c>
      <c r="M59" s="149" t="s">
        <v>350</v>
      </c>
      <c r="N59" s="43" t="s">
        <v>215</v>
      </c>
      <c r="O59" s="43" t="s">
        <v>35</v>
      </c>
      <c r="P59" s="43"/>
      <c r="Q59" s="71">
        <v>0</v>
      </c>
      <c r="R59" s="72">
        <v>0.124</v>
      </c>
      <c r="S59" s="72">
        <v>0.1</v>
      </c>
      <c r="T59" s="72">
        <v>0.1</v>
      </c>
      <c r="U59" s="72">
        <v>2.5</v>
      </c>
      <c r="V59" s="71"/>
      <c r="W59" s="71"/>
      <c r="X59" s="74">
        <v>4.5</v>
      </c>
      <c r="Y59" s="74">
        <v>5.78</v>
      </c>
      <c r="Z59" s="71"/>
      <c r="AA59" s="75">
        <f t="shared" si="9"/>
        <v>13.103999999999999</v>
      </c>
      <c r="AB59" s="71"/>
      <c r="AC59" s="71"/>
      <c r="AD59" s="5">
        <f>+I59-Q59-R59-S59-T59-U59-V59-W59-X59-AB59-AC59</f>
        <v>5.7759999999999998</v>
      </c>
    </row>
    <row r="60" spans="1:30" s="2" customFormat="1" ht="86.25" customHeight="1" thickBot="1" x14ac:dyDescent="0.3">
      <c r="B60" s="189" t="s">
        <v>135</v>
      </c>
      <c r="C60" s="224" t="s">
        <v>125</v>
      </c>
      <c r="D60" s="224" t="s">
        <v>35</v>
      </c>
      <c r="E60" s="224"/>
      <c r="F60" s="226"/>
      <c r="G60" s="64" t="s">
        <v>366</v>
      </c>
      <c r="H60" s="43"/>
      <c r="I60" s="68">
        <v>10.897</v>
      </c>
      <c r="J60" s="113" t="s">
        <v>329</v>
      </c>
      <c r="K60" s="115" t="s">
        <v>340</v>
      </c>
      <c r="L60" s="77"/>
      <c r="M60" s="69" t="s">
        <v>232</v>
      </c>
      <c r="N60" s="44" t="s">
        <v>126</v>
      </c>
      <c r="O60" s="43" t="s">
        <v>35</v>
      </c>
      <c r="P60" s="43"/>
      <c r="Q60" s="71">
        <v>0</v>
      </c>
      <c r="R60" s="71"/>
      <c r="S60" s="71"/>
      <c r="T60" s="71"/>
      <c r="U60" s="71"/>
      <c r="V60" s="71"/>
      <c r="W60" s="71"/>
      <c r="X60" s="71"/>
      <c r="Y60" s="74">
        <v>3.5</v>
      </c>
      <c r="Z60" s="74">
        <v>7.4</v>
      </c>
      <c r="AA60" s="75">
        <f t="shared" si="9"/>
        <v>10.9</v>
      </c>
      <c r="AB60" s="71"/>
      <c r="AC60" s="43"/>
      <c r="AD60" s="5">
        <f>+I60-Q60-R60-S60-T60-U60-V60-W60-X60-AB60-AC60-Y60-Z60</f>
        <v>-3.0000000000001137E-3</v>
      </c>
    </row>
    <row r="61" spans="1:30" s="2" customFormat="1" ht="50.25" customHeight="1" thickBot="1" x14ac:dyDescent="0.3">
      <c r="B61" s="189" t="s">
        <v>111</v>
      </c>
      <c r="C61" s="224" t="s">
        <v>137</v>
      </c>
      <c r="D61" s="224" t="s">
        <v>35</v>
      </c>
      <c r="E61" s="225" t="s">
        <v>221</v>
      </c>
      <c r="F61" s="226"/>
      <c r="G61" s="64"/>
      <c r="H61" s="43"/>
      <c r="I61" s="68">
        <v>120</v>
      </c>
      <c r="J61" s="77"/>
      <c r="K61" s="77"/>
      <c r="L61" s="77"/>
      <c r="M61" s="43"/>
      <c r="N61" s="43" t="s">
        <v>140</v>
      </c>
      <c r="O61" s="43" t="s">
        <v>35</v>
      </c>
      <c r="P61" s="134" t="s">
        <v>269</v>
      </c>
      <c r="Q61" s="71">
        <v>0</v>
      </c>
      <c r="R61" s="71"/>
      <c r="S61" s="71"/>
      <c r="T61" s="71"/>
      <c r="U61" s="71"/>
      <c r="V61" s="72">
        <v>10</v>
      </c>
      <c r="W61" s="72">
        <v>10</v>
      </c>
      <c r="X61" s="72">
        <v>10</v>
      </c>
      <c r="Y61" s="74">
        <v>10</v>
      </c>
      <c r="Z61" s="74">
        <v>10</v>
      </c>
      <c r="AA61" s="75">
        <f>SUM(R61:Z61)</f>
        <v>50</v>
      </c>
      <c r="AB61" s="74">
        <v>40</v>
      </c>
      <c r="AC61" s="43"/>
      <c r="AD61" s="5">
        <f>+I61-Q61-R61-S61-T61-U61-V61-W61-X61-AB61-AC61-Y61-Z61</f>
        <v>30</v>
      </c>
    </row>
    <row r="62" spans="1:30" s="2" customFormat="1" ht="86.25" customHeight="1" thickBot="1" x14ac:dyDescent="0.3">
      <c r="B62" s="189" t="s">
        <v>101</v>
      </c>
      <c r="C62" s="224" t="s">
        <v>115</v>
      </c>
      <c r="D62" s="224" t="s">
        <v>35</v>
      </c>
      <c r="E62" s="227"/>
      <c r="F62" s="226"/>
      <c r="G62" s="64"/>
      <c r="H62" s="150"/>
      <c r="I62" s="68">
        <v>1.2</v>
      </c>
      <c r="J62" s="151"/>
      <c r="K62" s="151"/>
      <c r="L62" s="151"/>
      <c r="M62" s="152" t="s">
        <v>265</v>
      </c>
      <c r="N62" s="44" t="s">
        <v>29</v>
      </c>
      <c r="O62" s="43" t="s">
        <v>35</v>
      </c>
      <c r="P62" s="69" t="s">
        <v>266</v>
      </c>
      <c r="Q62" s="71">
        <v>0</v>
      </c>
      <c r="R62" s="71"/>
      <c r="S62" s="74"/>
      <c r="T62" s="73">
        <v>0.3</v>
      </c>
      <c r="U62" s="73">
        <v>0.3</v>
      </c>
      <c r="V62" s="73">
        <v>0.3</v>
      </c>
      <c r="W62" s="73">
        <v>0.3</v>
      </c>
      <c r="X62" s="71"/>
      <c r="Y62" s="71"/>
      <c r="Z62" s="71"/>
      <c r="AA62" s="75">
        <f>SUM(R62:Z62)</f>
        <v>1.2</v>
      </c>
      <c r="AB62" s="71"/>
      <c r="AC62" s="43"/>
      <c r="AD62" s="5">
        <f>+I62-Q62-R62-S62-T62-U62-V62-W62-X62-AB62-AC62</f>
        <v>-1.1102230246251565E-16</v>
      </c>
    </row>
    <row r="63" spans="1:30" s="2" customFormat="1" ht="101.25" customHeight="1" thickBot="1" x14ac:dyDescent="0.3">
      <c r="B63" s="190" t="s">
        <v>68</v>
      </c>
      <c r="C63" s="228" t="s">
        <v>116</v>
      </c>
      <c r="D63" s="228" t="s">
        <v>35</v>
      </c>
      <c r="E63" s="229" t="s">
        <v>221</v>
      </c>
      <c r="F63" s="230"/>
      <c r="G63" s="153" t="s">
        <v>305</v>
      </c>
      <c r="H63" s="154" t="s">
        <v>248</v>
      </c>
      <c r="I63" s="156">
        <v>27.35</v>
      </c>
      <c r="J63" s="155" t="s">
        <v>351</v>
      </c>
      <c r="K63" s="155" t="s">
        <v>352</v>
      </c>
      <c r="L63" s="155"/>
      <c r="M63" s="52"/>
      <c r="N63" s="53" t="s">
        <v>222</v>
      </c>
      <c r="O63" s="43" t="s">
        <v>35</v>
      </c>
      <c r="P63" s="52"/>
      <c r="Q63" s="157">
        <v>0</v>
      </c>
      <c r="R63" s="157"/>
      <c r="S63" s="157"/>
      <c r="T63" s="157"/>
      <c r="U63" s="158">
        <v>0.48</v>
      </c>
      <c r="V63" s="158">
        <v>10.77</v>
      </c>
      <c r="W63" s="158">
        <v>16.100000000000001</v>
      </c>
      <c r="X63" s="157"/>
      <c r="Y63" s="157"/>
      <c r="Z63" s="159"/>
      <c r="AA63" s="75">
        <f t="shared" si="9"/>
        <v>27.35</v>
      </c>
      <c r="AB63" s="160"/>
      <c r="AC63" s="52"/>
      <c r="AD63" s="5">
        <f t="shared" ref="AD63:AD69" si="10">+I63-Q63-R63-S63-T63-U63-V63-W63-X63-AB63-AC63</f>
        <v>0</v>
      </c>
    </row>
    <row r="64" spans="1:30" s="2" customFormat="1" ht="301.5" customHeight="1" thickBot="1" x14ac:dyDescent="0.3">
      <c r="B64" s="188" t="s">
        <v>19</v>
      </c>
      <c r="C64" s="231" t="s">
        <v>216</v>
      </c>
      <c r="D64" s="231" t="s">
        <v>35</v>
      </c>
      <c r="E64" s="231" t="s">
        <v>20</v>
      </c>
      <c r="F64" s="232"/>
      <c r="G64" s="161" t="s">
        <v>60</v>
      </c>
      <c r="H64" s="70"/>
      <c r="I64" s="163">
        <v>22.6</v>
      </c>
      <c r="J64" s="113" t="s">
        <v>353</v>
      </c>
      <c r="K64" s="113" t="s">
        <v>354</v>
      </c>
      <c r="L64" s="162"/>
      <c r="M64" s="78" t="s">
        <v>298</v>
      </c>
      <c r="N64" s="42" t="s">
        <v>64</v>
      </c>
      <c r="O64" s="43" t="s">
        <v>35</v>
      </c>
      <c r="P64" s="78" t="s">
        <v>261</v>
      </c>
      <c r="Q64" s="164">
        <v>0</v>
      </c>
      <c r="R64" s="164"/>
      <c r="S64" s="164"/>
      <c r="T64" s="164"/>
      <c r="U64" s="164"/>
      <c r="V64" s="164"/>
      <c r="W64" s="164"/>
      <c r="X64" s="164"/>
      <c r="Y64" s="164"/>
      <c r="Z64" s="164"/>
      <c r="AA64" s="75">
        <f t="shared" ref="AA64:AA69" si="11">SUM(R64:Z64)</f>
        <v>0</v>
      </c>
      <c r="AB64" s="165">
        <v>22.6</v>
      </c>
      <c r="AC64" s="163"/>
      <c r="AD64" s="5">
        <f t="shared" si="10"/>
        <v>0</v>
      </c>
    </row>
    <row r="65" spans="1:30" s="2" customFormat="1" ht="118.5" customHeight="1" thickBot="1" x14ac:dyDescent="0.3">
      <c r="A65" s="29" t="s">
        <v>182</v>
      </c>
      <c r="B65" s="195" t="s">
        <v>19</v>
      </c>
      <c r="C65" s="233" t="s">
        <v>216</v>
      </c>
      <c r="D65" s="233" t="s">
        <v>35</v>
      </c>
      <c r="E65" s="233" t="s">
        <v>89</v>
      </c>
      <c r="F65" s="234"/>
      <c r="G65" s="64" t="s">
        <v>94</v>
      </c>
      <c r="H65" s="194"/>
      <c r="I65" s="117">
        <v>34.031199999999998</v>
      </c>
      <c r="J65" s="113" t="s">
        <v>324</v>
      </c>
      <c r="K65" s="185" t="s">
        <v>365</v>
      </c>
      <c r="L65" s="186"/>
      <c r="M65" s="43"/>
      <c r="N65" s="44" t="s">
        <v>33</v>
      </c>
      <c r="O65" s="43" t="s">
        <v>35</v>
      </c>
      <c r="P65" s="43"/>
      <c r="Q65" s="71">
        <v>0</v>
      </c>
      <c r="R65" s="71"/>
      <c r="S65" s="71"/>
      <c r="T65" s="71"/>
      <c r="U65" s="71"/>
      <c r="V65" s="71"/>
      <c r="W65" s="71"/>
      <c r="X65" s="71"/>
      <c r="Y65" s="71"/>
      <c r="Z65" s="71"/>
      <c r="AA65" s="75">
        <f>SUM(R65:Z65)</f>
        <v>0</v>
      </c>
      <c r="AB65" s="117"/>
      <c r="AC65" s="68">
        <v>34.03</v>
      </c>
      <c r="AD65" s="5"/>
    </row>
    <row r="66" spans="1:30" s="2" customFormat="1" ht="111.75" customHeight="1" thickBot="1" x14ac:dyDescent="0.3">
      <c r="B66" s="189" t="s">
        <v>127</v>
      </c>
      <c r="C66" s="233" t="s">
        <v>56</v>
      </c>
      <c r="D66" s="233" t="s">
        <v>35</v>
      </c>
      <c r="E66" s="233" t="s">
        <v>117</v>
      </c>
      <c r="F66" s="234"/>
      <c r="G66" s="64"/>
      <c r="H66" s="43"/>
      <c r="I66" s="117">
        <v>903.79410000000007</v>
      </c>
      <c r="J66" s="113" t="s">
        <v>329</v>
      </c>
      <c r="K66" s="115" t="s">
        <v>340</v>
      </c>
      <c r="L66" s="77"/>
      <c r="M66" s="69" t="s">
        <v>301</v>
      </c>
      <c r="N66" s="44" t="s">
        <v>64</v>
      </c>
      <c r="O66" s="43" t="s">
        <v>35</v>
      </c>
      <c r="P66" s="78" t="s">
        <v>270</v>
      </c>
      <c r="Q66" s="71">
        <v>0</v>
      </c>
      <c r="R66" s="71"/>
      <c r="S66" s="71"/>
      <c r="T66" s="71"/>
      <c r="U66" s="71"/>
      <c r="V66" s="71"/>
      <c r="W66" s="71"/>
      <c r="X66" s="71"/>
      <c r="Y66" s="71"/>
      <c r="Z66" s="71"/>
      <c r="AA66" s="75">
        <f t="shared" si="11"/>
        <v>0</v>
      </c>
      <c r="AB66" s="68">
        <v>903.79</v>
      </c>
      <c r="AC66" s="117"/>
      <c r="AD66" s="5">
        <f t="shared" si="10"/>
        <v>4.1000000001076842E-3</v>
      </c>
    </row>
    <row r="67" spans="1:30" s="2" customFormat="1" ht="136.5" customHeight="1" thickBot="1" x14ac:dyDescent="0.3">
      <c r="B67" s="189" t="s">
        <v>61</v>
      </c>
      <c r="C67" s="233" t="s">
        <v>44</v>
      </c>
      <c r="D67" s="233" t="s">
        <v>35</v>
      </c>
      <c r="E67" s="233" t="s">
        <v>16</v>
      </c>
      <c r="F67" s="234"/>
      <c r="G67" s="64" t="s">
        <v>303</v>
      </c>
      <c r="H67" s="166" t="s">
        <v>263</v>
      </c>
      <c r="I67" s="117">
        <v>175</v>
      </c>
      <c r="J67" s="167"/>
      <c r="K67" s="167" t="s">
        <v>355</v>
      </c>
      <c r="L67" s="167" t="s">
        <v>356</v>
      </c>
      <c r="M67" s="69" t="s">
        <v>304</v>
      </c>
      <c r="N67" s="44" t="s">
        <v>33</v>
      </c>
      <c r="O67" s="43" t="s">
        <v>35</v>
      </c>
      <c r="P67" s="43"/>
      <c r="Q67" s="247">
        <v>9.3000000000000007</v>
      </c>
      <c r="R67" s="71"/>
      <c r="S67" s="71"/>
      <c r="T67" s="71"/>
      <c r="U67" s="71"/>
      <c r="V67" s="71"/>
      <c r="W67" s="71"/>
      <c r="X67" s="71"/>
      <c r="Y67" s="71"/>
      <c r="Z67" s="71"/>
      <c r="AA67" s="75">
        <f t="shared" si="11"/>
        <v>0</v>
      </c>
      <c r="AB67" s="117"/>
      <c r="AC67" s="68">
        <v>175</v>
      </c>
      <c r="AD67" s="5">
        <f t="shared" si="10"/>
        <v>-9.3000000000000114</v>
      </c>
    </row>
    <row r="68" spans="1:30" s="2" customFormat="1" ht="70.5" customHeight="1" thickBot="1" x14ac:dyDescent="0.3">
      <c r="B68" s="189" t="s">
        <v>23</v>
      </c>
      <c r="C68" s="233" t="s">
        <v>142</v>
      </c>
      <c r="D68" s="233" t="s">
        <v>35</v>
      </c>
      <c r="E68" s="233" t="s">
        <v>69</v>
      </c>
      <c r="F68" s="234"/>
      <c r="G68" s="64"/>
      <c r="H68" s="168" t="s">
        <v>264</v>
      </c>
      <c r="I68" s="117">
        <v>1087.3900000000001</v>
      </c>
      <c r="J68" s="169" t="s">
        <v>357</v>
      </c>
      <c r="K68" s="169" t="s">
        <v>358</v>
      </c>
      <c r="L68" s="169"/>
      <c r="M68" s="43"/>
      <c r="N68" s="44" t="s">
        <v>33</v>
      </c>
      <c r="O68" s="43" t="s">
        <v>35</v>
      </c>
      <c r="P68" s="43"/>
      <c r="Q68" s="71">
        <v>0.14000000000000001</v>
      </c>
      <c r="R68" s="71"/>
      <c r="S68" s="71"/>
      <c r="T68" s="71"/>
      <c r="U68" s="71"/>
      <c r="V68" s="71"/>
      <c r="W68" s="71"/>
      <c r="X68" s="71"/>
      <c r="Y68" s="71"/>
      <c r="Z68" s="71"/>
      <c r="AA68" s="75">
        <f t="shared" si="11"/>
        <v>0</v>
      </c>
      <c r="AB68" s="117"/>
      <c r="AC68" s="68">
        <v>1087.3900000000001</v>
      </c>
      <c r="AD68" s="5">
        <f t="shared" si="10"/>
        <v>-0.14000000000010004</v>
      </c>
    </row>
    <row r="69" spans="1:30" s="10" customFormat="1" ht="51.75" customHeight="1" thickBot="1" x14ac:dyDescent="0.3">
      <c r="B69" s="190" t="s">
        <v>25</v>
      </c>
      <c r="C69" s="235" t="s">
        <v>52</v>
      </c>
      <c r="D69" s="235" t="s">
        <v>35</v>
      </c>
      <c r="E69" s="235"/>
      <c r="F69" s="236"/>
      <c r="G69" s="64" t="s">
        <v>58</v>
      </c>
      <c r="H69" s="43"/>
      <c r="I69" s="117">
        <v>0</v>
      </c>
      <c r="J69" s="77"/>
      <c r="K69" s="77"/>
      <c r="L69" s="77"/>
      <c r="M69" s="43"/>
      <c r="N69" s="44" t="s">
        <v>64</v>
      </c>
      <c r="O69" s="43" t="s">
        <v>35</v>
      </c>
      <c r="P69" s="43"/>
      <c r="Q69" s="71">
        <v>0</v>
      </c>
      <c r="R69" s="71"/>
      <c r="S69" s="71"/>
      <c r="T69" s="71"/>
      <c r="U69" s="71"/>
      <c r="V69" s="71"/>
      <c r="W69" s="71"/>
      <c r="X69" s="71"/>
      <c r="Y69" s="71"/>
      <c r="Z69" s="71"/>
      <c r="AA69" s="75">
        <f t="shared" si="11"/>
        <v>0</v>
      </c>
      <c r="AB69" s="74">
        <v>0</v>
      </c>
      <c r="AC69" s="43"/>
      <c r="AD69" s="5">
        <f t="shared" si="10"/>
        <v>0</v>
      </c>
    </row>
    <row r="70" spans="1:30" ht="13.5" thickBot="1" x14ac:dyDescent="0.3"/>
    <row r="71" spans="1:30" ht="13.5" thickBot="1" x14ac:dyDescent="0.3">
      <c r="P71" s="54" t="s">
        <v>228</v>
      </c>
      <c r="R71" s="98">
        <f t="shared" ref="R71:Z71" si="12">SUM(R53:R69)</f>
        <v>0.40200000000000002</v>
      </c>
      <c r="S71" s="98">
        <f t="shared" si="12"/>
        <v>0.34899999999999998</v>
      </c>
      <c r="T71" s="98">
        <f t="shared" si="12"/>
        <v>0.53600000000000003</v>
      </c>
      <c r="U71" s="98">
        <f t="shared" si="12"/>
        <v>45.390649999999994</v>
      </c>
      <c r="V71" s="98">
        <f t="shared" si="12"/>
        <v>85.420649999999995</v>
      </c>
      <c r="W71" s="98">
        <f t="shared" si="12"/>
        <v>125.76065</v>
      </c>
      <c r="X71" s="98">
        <f t="shared" si="12"/>
        <v>129.77064999999999</v>
      </c>
      <c r="Y71" s="98">
        <f t="shared" si="12"/>
        <v>26.490000000000002</v>
      </c>
      <c r="Z71" s="98">
        <f t="shared" si="12"/>
        <v>20.45</v>
      </c>
      <c r="AA71" s="75">
        <f>SUM(R71:Z71)</f>
        <v>434.56959999999998</v>
      </c>
      <c r="AB71" s="100">
        <f>SUM(AB53:AB69)</f>
        <v>1236.21</v>
      </c>
      <c r="AC71" s="100">
        <f>SUM(AC53:AC69)</f>
        <v>1296.42</v>
      </c>
    </row>
    <row r="72" spans="1:30" x14ac:dyDescent="0.25">
      <c r="AA72" s="141"/>
    </row>
    <row r="73" spans="1:30" s="2" customFormat="1" ht="13.5" thickBot="1" x14ac:dyDescent="0.3">
      <c r="B73" s="458" t="s">
        <v>220</v>
      </c>
      <c r="C73" s="458"/>
      <c r="D73" s="458"/>
      <c r="E73" s="458"/>
      <c r="F73" s="458"/>
      <c r="G73" s="459"/>
      <c r="H73" s="459"/>
      <c r="I73" s="459"/>
      <c r="J73" s="459"/>
      <c r="K73" s="459"/>
      <c r="L73" s="459"/>
      <c r="M73" s="459"/>
      <c r="N73" s="459"/>
      <c r="O73" s="459"/>
      <c r="P73" s="459"/>
      <c r="Q73" s="459"/>
      <c r="R73" s="459"/>
      <c r="S73" s="459"/>
      <c r="T73" s="459"/>
      <c r="U73" s="459"/>
      <c r="V73" s="459"/>
      <c r="W73" s="459"/>
      <c r="X73" s="459"/>
      <c r="Y73" s="459"/>
      <c r="Z73" s="459"/>
      <c r="AA73" s="460"/>
      <c r="AB73" s="459"/>
      <c r="AC73" s="459"/>
      <c r="AD73" s="5"/>
    </row>
    <row r="74" spans="1:30" ht="71.25" customHeight="1" thickBot="1" x14ac:dyDescent="0.3">
      <c r="A74" s="33" t="s">
        <v>182</v>
      </c>
      <c r="B74" s="192" t="s">
        <v>15</v>
      </c>
      <c r="C74" s="237" t="s">
        <v>57</v>
      </c>
      <c r="D74" s="237"/>
      <c r="E74" s="237"/>
      <c r="F74" s="238"/>
      <c r="G74" s="64" t="s">
        <v>114</v>
      </c>
      <c r="H74" s="43"/>
      <c r="I74" s="170">
        <v>0</v>
      </c>
      <c r="J74" s="77"/>
      <c r="K74" s="77"/>
      <c r="L74" s="77"/>
      <c r="M74" s="43"/>
      <c r="N74" s="171"/>
      <c r="O74" s="171"/>
      <c r="P74" s="44"/>
      <c r="Q74" s="71">
        <v>0</v>
      </c>
      <c r="R74" s="71"/>
      <c r="S74" s="71"/>
      <c r="T74" s="71"/>
      <c r="U74" s="71"/>
      <c r="V74" s="71"/>
      <c r="W74" s="71"/>
      <c r="X74" s="71"/>
      <c r="Y74" s="71"/>
      <c r="Z74" s="71"/>
      <c r="AA74" s="75">
        <f>SUM(R74:Z74)</f>
        <v>0</v>
      </c>
      <c r="AB74" s="74">
        <v>0</v>
      </c>
      <c r="AC74" s="43"/>
      <c r="AD74" s="5">
        <f>+I74-Q74-R74-S74-T74-U74-V74-W74-X74-AB74-AC74</f>
        <v>0</v>
      </c>
    </row>
    <row r="75" spans="1:30" ht="95.25" customHeight="1" thickBot="1" x14ac:dyDescent="0.3">
      <c r="A75" s="33" t="s">
        <v>182</v>
      </c>
      <c r="B75" s="190" t="s">
        <v>143</v>
      </c>
      <c r="C75" s="239" t="s">
        <v>144</v>
      </c>
      <c r="D75" s="239" t="s">
        <v>35</v>
      </c>
      <c r="E75" s="239" t="s">
        <v>14</v>
      </c>
      <c r="F75" s="240"/>
      <c r="G75" s="64"/>
      <c r="H75" s="172"/>
      <c r="I75" s="170">
        <v>0</v>
      </c>
      <c r="J75" s="77"/>
      <c r="K75" s="77"/>
      <c r="L75" s="77"/>
      <c r="M75" s="43"/>
      <c r="N75" s="172" t="s">
        <v>84</v>
      </c>
      <c r="O75" s="172" t="s">
        <v>35</v>
      </c>
      <c r="P75" s="44"/>
      <c r="Q75" s="71">
        <v>0</v>
      </c>
      <c r="R75" s="71"/>
      <c r="S75" s="71"/>
      <c r="T75" s="71"/>
      <c r="U75" s="71"/>
      <c r="V75" s="71"/>
      <c r="W75" s="71"/>
      <c r="X75" s="71"/>
      <c r="Y75" s="71"/>
      <c r="Z75" s="71"/>
      <c r="AA75" s="75">
        <f>SUM(R75:Z75)</f>
        <v>0</v>
      </c>
      <c r="AB75" s="74">
        <v>0</v>
      </c>
      <c r="AC75" s="43"/>
      <c r="AD75" s="5">
        <f>+I75-Q75-R75-S75-T75-U75-V75-W75-X75-AB75-AC75</f>
        <v>0</v>
      </c>
    </row>
    <row r="76" spans="1:30" ht="13.5" thickBot="1" x14ac:dyDescent="0.3"/>
    <row r="77" spans="1:30" ht="13.5" thickBot="1" x14ac:dyDescent="0.3">
      <c r="P77" s="54" t="s">
        <v>229</v>
      </c>
      <c r="R77" s="98">
        <f t="shared" ref="R77:Z77" si="13">SUM(R74:R75)</f>
        <v>0</v>
      </c>
      <c r="S77" s="98">
        <f t="shared" si="13"/>
        <v>0</v>
      </c>
      <c r="T77" s="98">
        <f t="shared" si="13"/>
        <v>0</v>
      </c>
      <c r="U77" s="98">
        <f t="shared" si="13"/>
        <v>0</v>
      </c>
      <c r="V77" s="98">
        <f t="shared" si="13"/>
        <v>0</v>
      </c>
      <c r="W77" s="98">
        <f t="shared" si="13"/>
        <v>0</v>
      </c>
      <c r="X77" s="98">
        <f t="shared" si="13"/>
        <v>0</v>
      </c>
      <c r="Y77" s="98">
        <f t="shared" si="13"/>
        <v>0</v>
      </c>
      <c r="Z77" s="98">
        <f t="shared" si="13"/>
        <v>0</v>
      </c>
      <c r="AA77" s="75">
        <f>SUM(R77:Z77)</f>
        <v>0</v>
      </c>
      <c r="AB77" s="100">
        <f>SUM(AB74:AB75)</f>
        <v>0</v>
      </c>
      <c r="AC77" s="100">
        <f>SUM(AC74:AC75)</f>
        <v>0</v>
      </c>
    </row>
    <row r="78" spans="1:30" x14ac:dyDescent="0.25">
      <c r="AA78" s="141"/>
    </row>
    <row r="79" spans="1:30" s="2" customFormat="1" ht="13.5" thickBot="1" x14ac:dyDescent="0.3">
      <c r="B79" s="458" t="s">
        <v>234</v>
      </c>
      <c r="C79" s="458"/>
      <c r="D79" s="458"/>
      <c r="E79" s="458"/>
      <c r="F79" s="458"/>
      <c r="G79" s="459"/>
      <c r="H79" s="459"/>
      <c r="I79" s="459"/>
      <c r="J79" s="459"/>
      <c r="K79" s="459"/>
      <c r="L79" s="459"/>
      <c r="M79" s="459"/>
      <c r="N79" s="459"/>
      <c r="O79" s="459"/>
      <c r="P79" s="459"/>
      <c r="Q79" s="459"/>
      <c r="R79" s="459"/>
      <c r="S79" s="459"/>
      <c r="T79" s="459"/>
      <c r="U79" s="459"/>
      <c r="V79" s="459"/>
      <c r="W79" s="459"/>
      <c r="X79" s="459"/>
      <c r="Y79" s="459"/>
      <c r="Z79" s="459"/>
      <c r="AA79" s="460"/>
      <c r="AB79" s="459"/>
      <c r="AC79" s="459"/>
      <c r="AD79" s="5"/>
    </row>
    <row r="80" spans="1:30" s="2" customFormat="1" ht="38.25" customHeight="1" thickBot="1" x14ac:dyDescent="0.3">
      <c r="B80" s="188" t="s">
        <v>73</v>
      </c>
      <c r="C80" s="241" t="s">
        <v>76</v>
      </c>
      <c r="D80" s="241" t="s">
        <v>26</v>
      </c>
      <c r="E80" s="241"/>
      <c r="F80" s="242"/>
      <c r="G80" s="64"/>
      <c r="H80" s="43" t="s">
        <v>26</v>
      </c>
      <c r="I80" s="117">
        <v>0.5</v>
      </c>
      <c r="J80" s="77"/>
      <c r="K80" s="77"/>
      <c r="L80" s="77"/>
      <c r="M80" s="43" t="s">
        <v>26</v>
      </c>
      <c r="N80" s="43" t="s">
        <v>26</v>
      </c>
      <c r="O80" s="43" t="s">
        <v>26</v>
      </c>
      <c r="P80" s="43" t="s">
        <v>26</v>
      </c>
      <c r="Q80" s="71"/>
      <c r="R80" s="71"/>
      <c r="S80" s="71"/>
      <c r="T80" s="71"/>
      <c r="U80" s="71"/>
      <c r="V80" s="71"/>
      <c r="W80" s="71"/>
      <c r="X80" s="71"/>
      <c r="Y80" s="71"/>
      <c r="Z80" s="71"/>
      <c r="AA80" s="75">
        <f>SUM(R80:Z80)</f>
        <v>0</v>
      </c>
      <c r="AB80" s="74">
        <v>0.5</v>
      </c>
      <c r="AC80" s="43"/>
      <c r="AD80" s="5">
        <f t="shared" ref="AD80:AD87" si="14">+I80-Q80-R80-S80-T80-U80-V80-W80-X80-AB80-AC80</f>
        <v>0</v>
      </c>
    </row>
    <row r="81" spans="1:30" s="2" customFormat="1" ht="138" customHeight="1" thickBot="1" x14ac:dyDescent="0.3">
      <c r="B81" s="189" t="s">
        <v>47</v>
      </c>
      <c r="C81" s="243" t="s">
        <v>145</v>
      </c>
      <c r="D81" s="243" t="s">
        <v>35</v>
      </c>
      <c r="E81" s="243"/>
      <c r="F81" s="244"/>
      <c r="G81" s="173" t="s">
        <v>291</v>
      </c>
      <c r="H81" s="78" t="s">
        <v>260</v>
      </c>
      <c r="I81" s="117">
        <v>10.654999999999999</v>
      </c>
      <c r="J81" s="67"/>
      <c r="K81" s="67"/>
      <c r="L81" s="67"/>
      <c r="M81" s="69"/>
      <c r="N81" s="43" t="s">
        <v>130</v>
      </c>
      <c r="O81" s="43" t="s">
        <v>35</v>
      </c>
      <c r="P81" s="65" t="s">
        <v>359</v>
      </c>
      <c r="Q81" s="247">
        <v>1.01</v>
      </c>
      <c r="R81" s="71"/>
      <c r="S81" s="71"/>
      <c r="T81" s="71"/>
      <c r="U81" s="71"/>
      <c r="V81" s="71"/>
      <c r="W81" s="71"/>
      <c r="X81" s="71"/>
      <c r="Y81" s="71"/>
      <c r="Z81" s="71"/>
      <c r="AA81" s="75">
        <f t="shared" ref="AA81:AA86" si="15">SUM(R81:Z81)</f>
        <v>0</v>
      </c>
      <c r="AB81" s="74">
        <v>10.65</v>
      </c>
      <c r="AC81" s="43"/>
      <c r="AD81" s="5">
        <f t="shared" si="14"/>
        <v>-1.0050000000000008</v>
      </c>
    </row>
    <row r="82" spans="1:30" s="2" customFormat="1" ht="169.5" customHeight="1" thickBot="1" x14ac:dyDescent="0.3">
      <c r="B82" s="189" t="s">
        <v>48</v>
      </c>
      <c r="C82" s="243" t="s">
        <v>146</v>
      </c>
      <c r="D82" s="243" t="s">
        <v>35</v>
      </c>
      <c r="E82" s="243"/>
      <c r="F82" s="244"/>
      <c r="G82" s="173" t="s">
        <v>290</v>
      </c>
      <c r="H82" s="78" t="s">
        <v>183</v>
      </c>
      <c r="I82" s="117">
        <v>30.574999999999999</v>
      </c>
      <c r="J82" s="67"/>
      <c r="K82" s="67"/>
      <c r="L82" s="67"/>
      <c r="M82" s="43"/>
      <c r="N82" s="43" t="s">
        <v>130</v>
      </c>
      <c r="O82" s="43" t="s">
        <v>35</v>
      </c>
      <c r="P82" s="65" t="s">
        <v>360</v>
      </c>
      <c r="Q82" s="71">
        <v>0</v>
      </c>
      <c r="R82" s="71"/>
      <c r="S82" s="71"/>
      <c r="T82" s="71"/>
      <c r="U82" s="71"/>
      <c r="V82" s="71"/>
      <c r="W82" s="71"/>
      <c r="X82" s="71"/>
      <c r="Y82" s="71"/>
      <c r="Z82" s="71"/>
      <c r="AA82" s="75">
        <f t="shared" si="15"/>
        <v>0</v>
      </c>
      <c r="AB82" s="74">
        <v>30.58</v>
      </c>
      <c r="AC82" s="43"/>
      <c r="AD82" s="5">
        <f t="shared" si="14"/>
        <v>-4.9999999999990052E-3</v>
      </c>
    </row>
    <row r="83" spans="1:30" s="2" customFormat="1" ht="144.75" customHeight="1" thickBot="1" x14ac:dyDescent="0.3">
      <c r="B83" s="189" t="s">
        <v>17</v>
      </c>
      <c r="C83" s="243" t="s">
        <v>42</v>
      </c>
      <c r="D83" s="243" t="s">
        <v>95</v>
      </c>
      <c r="E83" s="243"/>
      <c r="F83" s="244"/>
      <c r="G83" s="64" t="s">
        <v>315</v>
      </c>
      <c r="H83" s="78" t="s">
        <v>184</v>
      </c>
      <c r="I83" s="68">
        <v>47.5</v>
      </c>
      <c r="J83" s="113" t="s">
        <v>324</v>
      </c>
      <c r="K83" s="67" t="s">
        <v>361</v>
      </c>
      <c r="L83" s="67" t="s">
        <v>362</v>
      </c>
      <c r="M83" s="69" t="s">
        <v>185</v>
      </c>
      <c r="N83" s="43" t="s">
        <v>132</v>
      </c>
      <c r="O83" s="43" t="s">
        <v>95</v>
      </c>
      <c r="P83" s="69" t="s">
        <v>314</v>
      </c>
      <c r="Q83" s="247">
        <v>0.51</v>
      </c>
      <c r="R83" s="71"/>
      <c r="S83" s="71"/>
      <c r="T83" s="71"/>
      <c r="U83" s="71"/>
      <c r="V83" s="71"/>
      <c r="W83" s="71"/>
      <c r="X83" s="71"/>
      <c r="Y83" s="71"/>
      <c r="Z83" s="71"/>
      <c r="AA83" s="75">
        <f t="shared" si="15"/>
        <v>0</v>
      </c>
      <c r="AB83" s="74">
        <v>47.5</v>
      </c>
      <c r="AC83" s="43"/>
      <c r="AD83" s="5">
        <f t="shared" si="14"/>
        <v>-0.50999999999999801</v>
      </c>
    </row>
    <row r="84" spans="1:30" s="2" customFormat="1" ht="276" customHeight="1" thickBot="1" x14ac:dyDescent="0.3">
      <c r="B84" s="189" t="s">
        <v>65</v>
      </c>
      <c r="C84" s="243" t="s">
        <v>41</v>
      </c>
      <c r="D84" s="243" t="s">
        <v>35</v>
      </c>
      <c r="E84" s="243" t="s">
        <v>66</v>
      </c>
      <c r="F84" s="244"/>
      <c r="G84" s="64" t="s">
        <v>63</v>
      </c>
      <c r="H84" s="69" t="s">
        <v>246</v>
      </c>
      <c r="I84" s="68">
        <v>165.3</v>
      </c>
      <c r="J84" s="131"/>
      <c r="K84" s="131"/>
      <c r="L84" s="131" t="s">
        <v>363</v>
      </c>
      <c r="M84" s="43"/>
      <c r="N84" s="43" t="s">
        <v>109</v>
      </c>
      <c r="O84" s="43" t="s">
        <v>35</v>
      </c>
      <c r="P84" s="43"/>
      <c r="Q84" s="247">
        <v>0.46</v>
      </c>
      <c r="R84" s="71"/>
      <c r="S84" s="71"/>
      <c r="T84" s="71"/>
      <c r="U84" s="71"/>
      <c r="V84" s="71"/>
      <c r="W84" s="71"/>
      <c r="X84" s="71"/>
      <c r="Y84" s="71"/>
      <c r="Z84" s="71"/>
      <c r="AA84" s="75">
        <v>0</v>
      </c>
      <c r="AB84" s="74">
        <v>165.3</v>
      </c>
      <c r="AC84" s="43"/>
      <c r="AD84" s="5">
        <f t="shared" si="14"/>
        <v>-0.46000000000000796</v>
      </c>
    </row>
    <row r="85" spans="1:30" ht="92.25" customHeight="1" thickBot="1" x14ac:dyDescent="0.3">
      <c r="B85" s="193" t="s">
        <v>97</v>
      </c>
      <c r="C85" s="243" t="s">
        <v>367</v>
      </c>
      <c r="D85" s="243" t="s">
        <v>35</v>
      </c>
      <c r="E85" s="243" t="s">
        <v>96</v>
      </c>
      <c r="F85" s="244"/>
      <c r="G85" s="64" t="s">
        <v>313</v>
      </c>
      <c r="H85" s="174" t="s">
        <v>252</v>
      </c>
      <c r="I85" s="176">
        <v>13.47</v>
      </c>
      <c r="J85" s="175"/>
      <c r="K85" s="175"/>
      <c r="L85" s="175" t="s">
        <v>364</v>
      </c>
      <c r="M85" s="43"/>
      <c r="N85" s="43" t="s">
        <v>139</v>
      </c>
      <c r="O85" s="43" t="s">
        <v>35</v>
      </c>
      <c r="P85" s="177" t="s">
        <v>311</v>
      </c>
      <c r="Q85" s="247">
        <v>6.11</v>
      </c>
      <c r="R85" s="72">
        <v>0.24</v>
      </c>
      <c r="S85" s="72">
        <v>0.04</v>
      </c>
      <c r="T85" s="72">
        <v>7.02</v>
      </c>
      <c r="U85" s="72">
        <v>6.17</v>
      </c>
      <c r="V85" s="71"/>
      <c r="W85" s="71"/>
      <c r="X85" s="71"/>
      <c r="Y85" s="71"/>
      <c r="Z85" s="112"/>
      <c r="AA85" s="75">
        <f t="shared" si="15"/>
        <v>13.469999999999999</v>
      </c>
      <c r="AB85" s="109"/>
      <c r="AC85" s="43"/>
      <c r="AD85" s="5">
        <f t="shared" si="14"/>
        <v>-6.1099999999999994</v>
      </c>
    </row>
    <row r="86" spans="1:30" ht="80.25" customHeight="1" thickBot="1" x14ac:dyDescent="0.3">
      <c r="B86" s="193" t="s">
        <v>97</v>
      </c>
      <c r="C86" s="243" t="s">
        <v>368</v>
      </c>
      <c r="D86" s="243" t="s">
        <v>35</v>
      </c>
      <c r="E86" s="243" t="s">
        <v>97</v>
      </c>
      <c r="F86" s="244"/>
      <c r="G86" s="64" t="s">
        <v>312</v>
      </c>
      <c r="H86" s="174" t="s">
        <v>251</v>
      </c>
      <c r="I86" s="176">
        <v>22.73</v>
      </c>
      <c r="J86" s="175"/>
      <c r="K86" s="175"/>
      <c r="L86" s="175"/>
      <c r="M86" s="43"/>
      <c r="N86" s="43"/>
      <c r="O86" s="43"/>
      <c r="P86" s="177" t="s">
        <v>311</v>
      </c>
      <c r="Q86" s="247">
        <v>0.3</v>
      </c>
      <c r="R86" s="72">
        <v>0.57999999999999996</v>
      </c>
      <c r="S86" s="72">
        <v>3.78</v>
      </c>
      <c r="T86" s="72">
        <v>11.11</v>
      </c>
      <c r="U86" s="72">
        <v>7.24</v>
      </c>
      <c r="V86" s="72">
        <v>0.01</v>
      </c>
      <c r="W86" s="72">
        <v>0.01</v>
      </c>
      <c r="X86" s="71"/>
      <c r="Y86" s="71"/>
      <c r="Z86" s="112"/>
      <c r="AA86" s="75">
        <f t="shared" si="15"/>
        <v>22.730000000000004</v>
      </c>
      <c r="AB86" s="109"/>
      <c r="AC86" s="43"/>
      <c r="AD86" s="5">
        <f t="shared" si="14"/>
        <v>-0.29999999999999938</v>
      </c>
    </row>
    <row r="87" spans="1:30" ht="83.25" customHeight="1" thickBot="1" x14ac:dyDescent="0.3">
      <c r="A87" s="34" t="s">
        <v>182</v>
      </c>
      <c r="B87" s="190" t="s">
        <v>24</v>
      </c>
      <c r="C87" s="245" t="s">
        <v>55</v>
      </c>
      <c r="D87" s="245" t="s">
        <v>35</v>
      </c>
      <c r="E87" s="245"/>
      <c r="F87" s="246"/>
      <c r="G87" s="64" t="s">
        <v>288</v>
      </c>
      <c r="H87" s="43"/>
      <c r="I87" s="170">
        <v>22.323600000000003</v>
      </c>
      <c r="J87" s="77"/>
      <c r="K87" s="77"/>
      <c r="L87" s="77"/>
      <c r="M87" s="44" t="s">
        <v>233</v>
      </c>
      <c r="N87" s="43" t="s">
        <v>64</v>
      </c>
      <c r="O87" s="43" t="s">
        <v>35</v>
      </c>
      <c r="P87" s="177" t="s">
        <v>311</v>
      </c>
      <c r="Q87" s="71">
        <v>0</v>
      </c>
      <c r="R87" s="71"/>
      <c r="S87" s="71"/>
      <c r="T87" s="71"/>
      <c r="U87" s="71"/>
      <c r="V87" s="71"/>
      <c r="W87" s="71"/>
      <c r="X87" s="71"/>
      <c r="Y87" s="71"/>
      <c r="Z87" s="71"/>
      <c r="AA87" s="75">
        <f>SUM(R87:Z87)</f>
        <v>0</v>
      </c>
      <c r="AB87" s="68">
        <v>22.32</v>
      </c>
      <c r="AC87" s="117"/>
      <c r="AD87" s="5">
        <f t="shared" si="14"/>
        <v>3.6000000000022681E-3</v>
      </c>
    </row>
    <row r="88" spans="1:30" ht="13.5" thickBot="1" x14ac:dyDescent="0.3">
      <c r="P88" s="54" t="s">
        <v>230</v>
      </c>
      <c r="R88" s="98">
        <f>SUM(R80:R86)</f>
        <v>0.82</v>
      </c>
      <c r="S88" s="98">
        <f t="shared" ref="S88:Z88" si="16">SUM(S80:S86)</f>
        <v>3.82</v>
      </c>
      <c r="T88" s="98">
        <f t="shared" si="16"/>
        <v>18.13</v>
      </c>
      <c r="U88" s="98">
        <f t="shared" si="16"/>
        <v>13.41</v>
      </c>
      <c r="V88" s="98">
        <f t="shared" si="16"/>
        <v>0.01</v>
      </c>
      <c r="W88" s="98">
        <f t="shared" si="16"/>
        <v>0.01</v>
      </c>
      <c r="X88" s="98">
        <f t="shared" si="16"/>
        <v>0</v>
      </c>
      <c r="Y88" s="98">
        <f t="shared" si="16"/>
        <v>0</v>
      </c>
      <c r="Z88" s="98">
        <f t="shared" si="16"/>
        <v>0</v>
      </c>
      <c r="AA88" s="75">
        <f>SUM(R88:Z88)</f>
        <v>36.199999999999996</v>
      </c>
      <c r="AB88" s="100">
        <f>SUM(AB80:AB87)</f>
        <v>276.85000000000002</v>
      </c>
      <c r="AC88" s="100">
        <f>SUM(AC80:AC87)</f>
        <v>0</v>
      </c>
    </row>
    <row r="92" spans="1:30" ht="13.5" thickBot="1" x14ac:dyDescent="0.3"/>
    <row r="93" spans="1:30" ht="13.5" thickBot="1" x14ac:dyDescent="0.3">
      <c r="R93" s="58">
        <v>2017</v>
      </c>
      <c r="S93" s="58">
        <v>2018</v>
      </c>
      <c r="T93" s="58">
        <v>2019</v>
      </c>
      <c r="U93" s="58">
        <v>2020</v>
      </c>
      <c r="V93" s="58">
        <v>2021</v>
      </c>
      <c r="W93" s="58">
        <v>2022</v>
      </c>
      <c r="X93" s="58">
        <v>2023</v>
      </c>
      <c r="Y93" s="58">
        <v>2024</v>
      </c>
      <c r="Z93" s="59">
        <v>2025</v>
      </c>
      <c r="AA93" s="60" t="s">
        <v>164</v>
      </c>
      <c r="AB93" s="61" t="s">
        <v>163</v>
      </c>
      <c r="AC93" s="58" t="s">
        <v>33</v>
      </c>
    </row>
    <row r="94" spans="1:30" ht="13.5" thickBot="1" x14ac:dyDescent="0.3">
      <c r="P94" s="32" t="s">
        <v>224</v>
      </c>
      <c r="Q94" s="112"/>
      <c r="R94" s="178">
        <f t="shared" ref="R94:Z94" si="17">R33</f>
        <v>78.20999999999998</v>
      </c>
      <c r="S94" s="178">
        <f t="shared" si="17"/>
        <v>59.27</v>
      </c>
      <c r="T94" s="178">
        <f t="shared" si="17"/>
        <v>101.06599999999999</v>
      </c>
      <c r="U94" s="178">
        <f t="shared" si="17"/>
        <v>98.97</v>
      </c>
      <c r="V94" s="178">
        <f t="shared" si="17"/>
        <v>72.239999999999995</v>
      </c>
      <c r="W94" s="178">
        <f t="shared" si="17"/>
        <v>47.5</v>
      </c>
      <c r="X94" s="178">
        <f t="shared" si="17"/>
        <v>30.5</v>
      </c>
      <c r="Y94" s="100">
        <f t="shared" si="17"/>
        <v>0</v>
      </c>
      <c r="Z94" s="100">
        <f t="shared" si="17"/>
        <v>0</v>
      </c>
      <c r="AA94" s="75">
        <f>SUM(R94:Z94)</f>
        <v>487.75599999999997</v>
      </c>
      <c r="AB94" s="100">
        <f>AB33</f>
        <v>0</v>
      </c>
      <c r="AC94" s="100">
        <f>AC33</f>
        <v>0</v>
      </c>
    </row>
    <row r="95" spans="1:30" ht="13.5" thickBot="1" x14ac:dyDescent="0.3">
      <c r="P95" s="31" t="s">
        <v>223</v>
      </c>
      <c r="Q95" s="112"/>
      <c r="R95" s="178">
        <f t="shared" ref="R95:Z95" si="18">R49</f>
        <v>0.81</v>
      </c>
      <c r="S95" s="178">
        <f t="shared" si="18"/>
        <v>6.8499999999999988</v>
      </c>
      <c r="T95" s="178">
        <f t="shared" si="18"/>
        <v>16.259999999999998</v>
      </c>
      <c r="U95" s="178">
        <f t="shared" si="18"/>
        <v>67.009999999999991</v>
      </c>
      <c r="V95" s="178">
        <f t="shared" si="18"/>
        <v>159.41999999999999</v>
      </c>
      <c r="W95" s="178">
        <f t="shared" si="18"/>
        <v>221.29</v>
      </c>
      <c r="X95" s="178">
        <f t="shared" si="18"/>
        <v>206.18</v>
      </c>
      <c r="Y95" s="100">
        <f t="shared" si="18"/>
        <v>0</v>
      </c>
      <c r="Z95" s="100">
        <f t="shared" si="18"/>
        <v>0</v>
      </c>
      <c r="AA95" s="75">
        <f>SUM(R95:Z95)</f>
        <v>677.81999999999994</v>
      </c>
      <c r="AB95" s="100">
        <f>AB49</f>
        <v>0</v>
      </c>
      <c r="AC95" s="100">
        <f>AC49</f>
        <v>0</v>
      </c>
    </row>
    <row r="96" spans="1:30" ht="13.5" thickBot="1" x14ac:dyDescent="0.3">
      <c r="P96" s="31" t="s">
        <v>227</v>
      </c>
      <c r="Q96" s="112"/>
      <c r="R96" s="139">
        <f>R94+R95</f>
        <v>79.019999999999982</v>
      </c>
      <c r="S96" s="139">
        <f t="shared" ref="S96:AC96" si="19">S94+S95</f>
        <v>66.12</v>
      </c>
      <c r="T96" s="139">
        <f t="shared" si="19"/>
        <v>117.32599999999999</v>
      </c>
      <c r="U96" s="139">
        <f t="shared" si="19"/>
        <v>165.98</v>
      </c>
      <c r="V96" s="139">
        <f t="shared" si="19"/>
        <v>231.65999999999997</v>
      </c>
      <c r="W96" s="139">
        <f t="shared" si="19"/>
        <v>268.78999999999996</v>
      </c>
      <c r="X96" s="139">
        <f t="shared" si="19"/>
        <v>236.68</v>
      </c>
      <c r="Y96" s="139">
        <f t="shared" si="19"/>
        <v>0</v>
      </c>
      <c r="Z96" s="139">
        <f t="shared" si="19"/>
        <v>0</v>
      </c>
      <c r="AA96" s="179">
        <f>SUM(R96:Z96)</f>
        <v>1165.576</v>
      </c>
      <c r="AB96" s="139">
        <f t="shared" si="19"/>
        <v>0</v>
      </c>
      <c r="AC96" s="139">
        <f t="shared" si="19"/>
        <v>0</v>
      </c>
    </row>
    <row r="97" spans="16:29" ht="13.5" thickBot="1" x14ac:dyDescent="0.3"/>
    <row r="98" spans="16:29" ht="13.5" thickBot="1" x14ac:dyDescent="0.3">
      <c r="P98" s="54" t="s">
        <v>228</v>
      </c>
      <c r="Q98" s="43"/>
      <c r="R98" s="180">
        <f t="shared" ref="R98:Z98" si="20">R71</f>
        <v>0.40200000000000002</v>
      </c>
      <c r="S98" s="178">
        <f t="shared" si="20"/>
        <v>0.34899999999999998</v>
      </c>
      <c r="T98" s="178">
        <f t="shared" si="20"/>
        <v>0.53600000000000003</v>
      </c>
      <c r="U98" s="178">
        <f t="shared" si="20"/>
        <v>45.390649999999994</v>
      </c>
      <c r="V98" s="178">
        <f t="shared" si="20"/>
        <v>85.420649999999995</v>
      </c>
      <c r="W98" s="178">
        <f t="shared" si="20"/>
        <v>125.76065</v>
      </c>
      <c r="X98" s="178">
        <f t="shared" si="20"/>
        <v>129.77064999999999</v>
      </c>
      <c r="Y98" s="100">
        <f t="shared" si="20"/>
        <v>26.490000000000002</v>
      </c>
      <c r="Z98" s="100">
        <f t="shared" si="20"/>
        <v>20.45</v>
      </c>
      <c r="AA98" s="75">
        <f>SUM(R98:Z98)</f>
        <v>434.56959999999998</v>
      </c>
      <c r="AB98" s="100">
        <f>AB71</f>
        <v>1236.21</v>
      </c>
      <c r="AC98" s="100">
        <f>AC71</f>
        <v>1296.42</v>
      </c>
    </row>
    <row r="99" spans="16:29" ht="13.5" thickBot="1" x14ac:dyDescent="0.3">
      <c r="P99" s="54" t="s">
        <v>229</v>
      </c>
      <c r="Q99" s="43"/>
      <c r="R99" s="180">
        <f>R77</f>
        <v>0</v>
      </c>
      <c r="S99" s="178">
        <f t="shared" ref="S99:AC99" si="21">S77</f>
        <v>0</v>
      </c>
      <c r="T99" s="178">
        <f t="shared" si="21"/>
        <v>0</v>
      </c>
      <c r="U99" s="178">
        <f t="shared" si="21"/>
        <v>0</v>
      </c>
      <c r="V99" s="178">
        <f t="shared" si="21"/>
        <v>0</v>
      </c>
      <c r="W99" s="178">
        <f t="shared" si="21"/>
        <v>0</v>
      </c>
      <c r="X99" s="178">
        <f t="shared" si="21"/>
        <v>0</v>
      </c>
      <c r="Y99" s="100">
        <f t="shared" si="21"/>
        <v>0</v>
      </c>
      <c r="Z99" s="100">
        <f t="shared" si="21"/>
        <v>0</v>
      </c>
      <c r="AA99" s="75">
        <f>SUM(R99:Z99)</f>
        <v>0</v>
      </c>
      <c r="AB99" s="100">
        <f t="shared" si="21"/>
        <v>0</v>
      </c>
      <c r="AC99" s="100">
        <f t="shared" si="21"/>
        <v>0</v>
      </c>
    </row>
    <row r="100" spans="16:29" ht="13.5" thickBot="1" x14ac:dyDescent="0.3">
      <c r="P100" s="54" t="s">
        <v>230</v>
      </c>
      <c r="Q100" s="43"/>
      <c r="R100" s="180">
        <f>R88</f>
        <v>0.82</v>
      </c>
      <c r="S100" s="178">
        <f t="shared" ref="S100:AC100" si="22">S88</f>
        <v>3.82</v>
      </c>
      <c r="T100" s="178">
        <f t="shared" si="22"/>
        <v>18.13</v>
      </c>
      <c r="U100" s="178">
        <f t="shared" si="22"/>
        <v>13.41</v>
      </c>
      <c r="V100" s="178">
        <f t="shared" si="22"/>
        <v>0.01</v>
      </c>
      <c r="W100" s="178">
        <f t="shared" si="22"/>
        <v>0.01</v>
      </c>
      <c r="X100" s="178">
        <f t="shared" si="22"/>
        <v>0</v>
      </c>
      <c r="Y100" s="100">
        <f t="shared" si="22"/>
        <v>0</v>
      </c>
      <c r="Z100" s="100">
        <f t="shared" si="22"/>
        <v>0</v>
      </c>
      <c r="AA100" s="75">
        <f>SUM(R100:Z100)</f>
        <v>36.199999999999996</v>
      </c>
      <c r="AB100" s="100">
        <f t="shared" si="22"/>
        <v>276.85000000000002</v>
      </c>
      <c r="AC100" s="100">
        <f t="shared" si="22"/>
        <v>0</v>
      </c>
    </row>
    <row r="101" spans="16:29" ht="13.5" thickBot="1" x14ac:dyDescent="0.3">
      <c r="P101" s="54" t="s">
        <v>164</v>
      </c>
      <c r="Q101" s="43"/>
      <c r="R101" s="181">
        <f>R96+R98+R99+R100</f>
        <v>80.241999999999976</v>
      </c>
      <c r="S101" s="182">
        <f t="shared" ref="S101:Z101" si="23">S96+S98+S99+S100</f>
        <v>70.289000000000001</v>
      </c>
      <c r="T101" s="182">
        <f t="shared" si="23"/>
        <v>135.99199999999999</v>
      </c>
      <c r="U101" s="182">
        <f t="shared" si="23"/>
        <v>224.78064999999998</v>
      </c>
      <c r="V101" s="182">
        <f t="shared" si="23"/>
        <v>317.09064999999998</v>
      </c>
      <c r="W101" s="182">
        <f t="shared" si="23"/>
        <v>394.56064999999995</v>
      </c>
      <c r="X101" s="182">
        <f t="shared" si="23"/>
        <v>366.45065</v>
      </c>
      <c r="Y101" s="182">
        <f t="shared" si="23"/>
        <v>26.490000000000002</v>
      </c>
      <c r="Z101" s="182">
        <f t="shared" si="23"/>
        <v>20.45</v>
      </c>
      <c r="AA101" s="183">
        <f>SUM(R101:Z101)</f>
        <v>1636.3455999999999</v>
      </c>
      <c r="AB101" s="182">
        <f>AB33+AB49+AB71+AB77+AB88</f>
        <v>1513.06</v>
      </c>
      <c r="AC101" s="182">
        <f>AC33+AC49+AC71+AC77+AC88</f>
        <v>1296.42</v>
      </c>
    </row>
    <row r="102" spans="16:29" ht="13.5" thickBot="1" x14ac:dyDescent="0.3"/>
    <row r="103" spans="16:29" ht="13.5" thickBot="1" x14ac:dyDescent="0.3">
      <c r="AA103" s="184">
        <f>AA96+AA101</f>
        <v>2801.9215999999997</v>
      </c>
      <c r="AB103" s="184">
        <f>AB96+AB101</f>
        <v>1513.06</v>
      </c>
      <c r="AC103" s="184">
        <f>AC96+AC101</f>
        <v>1296.42</v>
      </c>
    </row>
    <row r="104" spans="16:29" ht="18" customHeight="1" x14ac:dyDescent="0.25"/>
  </sheetData>
  <mergeCells count="6">
    <mergeCell ref="B6:AC6"/>
    <mergeCell ref="B73:AC73"/>
    <mergeCell ref="B79:AC79"/>
    <mergeCell ref="B16:AC16"/>
    <mergeCell ref="B37:AC37"/>
    <mergeCell ref="B52:AC52"/>
  </mergeCells>
  <pageMargins left="0.70866141732283472" right="0.70866141732283472" top="0.74803149606299213" bottom="0.74803149606299213" header="0.31496062992125984" footer="0.31496062992125984"/>
  <pageSetup paperSize="8" scale="31" orientation="landscape" r:id="rId1"/>
  <rowBreaks count="2" manualBreakCount="2">
    <brk id="33" max="28" man="1"/>
    <brk id="69" max="2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C49"/>
  <sheetViews>
    <sheetView workbookViewId="0"/>
  </sheetViews>
  <sheetFormatPr defaultColWidth="9.140625" defaultRowHeight="11.25" x14ac:dyDescent="0.25"/>
  <cols>
    <col min="1" max="1" width="6.28515625" style="1" customWidth="1"/>
    <col min="2" max="2" width="8.7109375" style="1" customWidth="1"/>
    <col min="3" max="3" width="24.28515625" style="1" customWidth="1"/>
    <col min="4" max="4" width="12.5703125" style="1" customWidth="1"/>
    <col min="5" max="5" width="12.28515625" style="1" customWidth="1"/>
    <col min="6" max="6" width="18.140625" style="1" customWidth="1"/>
    <col min="7" max="7" width="21.28515625" style="1" customWidth="1"/>
    <col min="8" max="8" width="15.5703125" style="2" customWidth="1"/>
    <col min="9" max="9" width="15.7109375" style="15" customWidth="1"/>
    <col min="10" max="10" width="35.85546875" style="2" customWidth="1"/>
    <col min="11" max="11" width="12.42578125" style="2" customWidth="1"/>
    <col min="12" max="12" width="16.7109375" style="2" customWidth="1"/>
    <col min="13" max="13" width="10.85546875" style="1" customWidth="1"/>
    <col min="14" max="14" width="11.42578125" style="1" customWidth="1"/>
    <col min="15" max="15" width="24" style="2" customWidth="1"/>
    <col min="16" max="16" width="7.7109375" style="2" customWidth="1"/>
    <col min="17" max="17" width="6.7109375" style="2" customWidth="1"/>
    <col min="18" max="18" width="7.85546875" style="2" customWidth="1"/>
    <col min="19" max="23" width="5.85546875" style="2" bestFit="1" customWidth="1"/>
    <col min="24" max="25" width="6.7109375" style="2" customWidth="1"/>
    <col min="26" max="26" width="8.85546875" style="2" customWidth="1"/>
    <col min="27" max="27" width="8.42578125" style="2" customWidth="1"/>
    <col min="28" max="28" width="10" style="2" customWidth="1"/>
    <col min="29" max="29" width="10" style="1" bestFit="1" customWidth="1"/>
    <col min="30" max="16384" width="9.140625" style="1"/>
  </cols>
  <sheetData>
    <row r="2" spans="2:29" ht="56.25" x14ac:dyDescent="0.25">
      <c r="B2" s="11" t="s">
        <v>0</v>
      </c>
      <c r="C2" s="11" t="s">
        <v>1</v>
      </c>
      <c r="D2" s="11" t="s">
        <v>156</v>
      </c>
      <c r="E2" s="11" t="s">
        <v>38</v>
      </c>
      <c r="F2" s="11" t="s">
        <v>161</v>
      </c>
      <c r="G2" s="11" t="s">
        <v>162</v>
      </c>
      <c r="H2" s="11" t="s">
        <v>154</v>
      </c>
      <c r="I2" s="12" t="s">
        <v>160</v>
      </c>
      <c r="J2" s="11" t="s">
        <v>159</v>
      </c>
      <c r="K2" s="11" t="s">
        <v>149</v>
      </c>
      <c r="L2" s="11" t="s">
        <v>155</v>
      </c>
      <c r="M2" s="11" t="s">
        <v>2</v>
      </c>
      <c r="N2" s="11" t="s">
        <v>157</v>
      </c>
      <c r="O2" s="11" t="s">
        <v>3</v>
      </c>
      <c r="P2" s="3" t="s">
        <v>119</v>
      </c>
      <c r="Q2" s="3">
        <v>2017</v>
      </c>
      <c r="R2" s="3">
        <v>2018</v>
      </c>
      <c r="S2" s="3">
        <v>2019</v>
      </c>
      <c r="T2" s="3">
        <v>2020</v>
      </c>
      <c r="U2" s="3">
        <v>2021</v>
      </c>
      <c r="V2" s="3">
        <v>2022</v>
      </c>
      <c r="W2" s="3">
        <v>2023</v>
      </c>
      <c r="X2" s="3">
        <v>2024</v>
      </c>
      <c r="Y2" s="3">
        <v>2025</v>
      </c>
      <c r="Z2" s="3" t="s">
        <v>164</v>
      </c>
      <c r="AA2" s="3" t="s">
        <v>163</v>
      </c>
      <c r="AB2" s="3" t="s">
        <v>33</v>
      </c>
    </row>
    <row r="3" spans="2:29" x14ac:dyDescent="0.25">
      <c r="B3" s="17"/>
      <c r="C3" s="18"/>
      <c r="D3" s="18"/>
      <c r="E3" s="18"/>
      <c r="F3" s="18"/>
      <c r="G3" s="18"/>
      <c r="H3" s="18"/>
      <c r="I3" s="19"/>
      <c r="J3" s="18"/>
      <c r="K3" s="18"/>
      <c r="L3" s="18"/>
      <c r="M3" s="18"/>
      <c r="N3" s="18"/>
      <c r="O3" s="18"/>
      <c r="P3" s="20"/>
      <c r="Q3" s="20"/>
      <c r="R3" s="20"/>
      <c r="S3" s="20"/>
      <c r="T3" s="20"/>
      <c r="U3" s="20"/>
      <c r="V3" s="20"/>
      <c r="W3" s="20"/>
      <c r="X3" s="20"/>
      <c r="Y3" s="20"/>
      <c r="Z3" s="20"/>
      <c r="AA3" s="20"/>
      <c r="AB3" s="20"/>
    </row>
    <row r="4" spans="2:29" x14ac:dyDescent="0.25">
      <c r="B4" s="21"/>
      <c r="C4" s="21"/>
      <c r="D4" s="21"/>
      <c r="E4" s="21"/>
      <c r="F4" s="21"/>
      <c r="G4" s="21"/>
      <c r="H4" s="21"/>
      <c r="I4" s="22"/>
      <c r="J4" s="21"/>
      <c r="K4" s="21"/>
      <c r="L4" s="21"/>
      <c r="M4" s="21"/>
      <c r="N4" s="21"/>
      <c r="O4" s="21"/>
      <c r="P4" s="3" t="s">
        <v>119</v>
      </c>
      <c r="Q4" s="3">
        <v>2017</v>
      </c>
      <c r="R4" s="3">
        <v>2018</v>
      </c>
      <c r="S4" s="3">
        <v>2019</v>
      </c>
      <c r="T4" s="3">
        <v>2020</v>
      </c>
      <c r="U4" s="3">
        <v>2021</v>
      </c>
      <c r="V4" s="3">
        <v>2022</v>
      </c>
      <c r="W4" s="3">
        <v>2023</v>
      </c>
      <c r="X4" s="3">
        <v>2024</v>
      </c>
      <c r="Y4" s="3">
        <v>2025</v>
      </c>
      <c r="Z4" s="3" t="s">
        <v>164</v>
      </c>
      <c r="AA4" s="3" t="s">
        <v>163</v>
      </c>
      <c r="AB4" s="3" t="s">
        <v>33</v>
      </c>
    </row>
    <row r="5" spans="2:29" x14ac:dyDescent="0.25">
      <c r="B5" s="461" t="s">
        <v>4</v>
      </c>
      <c r="C5" s="461"/>
      <c r="D5" s="461"/>
      <c r="E5" s="461"/>
      <c r="F5" s="461"/>
      <c r="G5" s="461"/>
      <c r="H5" s="461"/>
      <c r="I5" s="461"/>
      <c r="J5" s="461"/>
      <c r="K5" s="461"/>
      <c r="L5" s="461"/>
      <c r="M5" s="461"/>
      <c r="N5" s="461"/>
      <c r="O5" s="461"/>
      <c r="P5" s="461"/>
      <c r="Q5" s="461"/>
      <c r="R5" s="461"/>
      <c r="S5" s="461"/>
      <c r="T5" s="461"/>
      <c r="U5" s="461"/>
      <c r="V5" s="461"/>
      <c r="W5" s="461"/>
      <c r="X5" s="461"/>
      <c r="Y5" s="461"/>
      <c r="Z5" s="461"/>
      <c r="AA5" s="461"/>
      <c r="AB5" s="461"/>
    </row>
    <row r="6" spans="2:29" s="2" customFormat="1" ht="58.5" customHeight="1" x14ac:dyDescent="0.25">
      <c r="B6" s="16" t="s">
        <v>7</v>
      </c>
      <c r="C6" s="16" t="s">
        <v>5</v>
      </c>
      <c r="D6" s="16" t="s">
        <v>35</v>
      </c>
      <c r="E6" s="16"/>
      <c r="F6" s="16"/>
      <c r="G6" s="16"/>
      <c r="H6" s="16"/>
      <c r="I6" s="13">
        <v>172.3</v>
      </c>
      <c r="J6" s="23" t="s">
        <v>166</v>
      </c>
      <c r="K6" s="16"/>
      <c r="L6" s="16"/>
      <c r="M6" s="16" t="s">
        <v>28</v>
      </c>
      <c r="N6" s="16" t="s">
        <v>118</v>
      </c>
      <c r="O6" s="16"/>
      <c r="P6" s="4"/>
      <c r="Q6" s="4"/>
      <c r="R6" s="4"/>
      <c r="S6" s="4"/>
      <c r="T6" s="4"/>
      <c r="U6" s="4"/>
      <c r="V6" s="4"/>
      <c r="W6" s="4"/>
      <c r="X6" s="4"/>
      <c r="Y6" s="4"/>
      <c r="Z6" s="4"/>
      <c r="AA6" s="4"/>
      <c r="AB6" s="16"/>
      <c r="AC6" s="5">
        <f t="shared" ref="AC6:AC49" si="0">+I6-P6-Q6-R6-S6-T6-U6-V6-W6-AA6-AB6</f>
        <v>172.3</v>
      </c>
    </row>
    <row r="7" spans="2:29" s="2" customFormat="1" ht="33.75" x14ac:dyDescent="0.25">
      <c r="B7" s="16" t="s">
        <v>8</v>
      </c>
      <c r="C7" s="16" t="s">
        <v>71</v>
      </c>
      <c r="D7" s="16" t="s">
        <v>35</v>
      </c>
      <c r="E7" s="16"/>
      <c r="F7" s="16"/>
      <c r="G7" s="16"/>
      <c r="H7" s="16"/>
      <c r="I7" s="13">
        <v>183.59</v>
      </c>
      <c r="J7" s="16"/>
      <c r="K7" s="16"/>
      <c r="L7" s="16"/>
      <c r="M7" s="16" t="s">
        <v>132</v>
      </c>
      <c r="N7" s="16" t="s">
        <v>39</v>
      </c>
      <c r="O7" s="16"/>
      <c r="P7" s="4"/>
      <c r="Q7" s="4"/>
      <c r="R7" s="4"/>
      <c r="S7" s="4"/>
      <c r="T7" s="4"/>
      <c r="U7" s="4"/>
      <c r="V7" s="4"/>
      <c r="W7" s="4"/>
      <c r="X7" s="4"/>
      <c r="Y7" s="4"/>
      <c r="Z7" s="4"/>
      <c r="AA7" s="4"/>
      <c r="AB7" s="16"/>
      <c r="AC7" s="5">
        <f t="shared" si="0"/>
        <v>183.59</v>
      </c>
    </row>
    <row r="8" spans="2:29" s="2" customFormat="1" ht="22.5" x14ac:dyDescent="0.25">
      <c r="B8" s="16" t="s">
        <v>11</v>
      </c>
      <c r="C8" s="16" t="s">
        <v>36</v>
      </c>
      <c r="D8" s="16" t="s">
        <v>35</v>
      </c>
      <c r="E8" s="16"/>
      <c r="F8" s="16"/>
      <c r="G8" s="16"/>
      <c r="H8" s="4"/>
      <c r="I8" s="13">
        <v>20</v>
      </c>
      <c r="J8" s="16"/>
      <c r="K8" s="16"/>
      <c r="L8" s="16"/>
      <c r="M8" s="16" t="s">
        <v>70</v>
      </c>
      <c r="N8" s="16" t="s">
        <v>35</v>
      </c>
      <c r="O8" s="16"/>
      <c r="P8" s="4"/>
      <c r="Q8" s="4"/>
      <c r="R8" s="4"/>
      <c r="S8" s="4"/>
      <c r="T8" s="4"/>
      <c r="U8" s="4"/>
      <c r="V8" s="4"/>
      <c r="W8" s="4"/>
      <c r="X8" s="4"/>
      <c r="Y8" s="4"/>
      <c r="Z8" s="4"/>
      <c r="AA8" s="4"/>
      <c r="AB8" s="16"/>
      <c r="AC8" s="5">
        <f t="shared" si="0"/>
        <v>20</v>
      </c>
    </row>
    <row r="9" spans="2:29" s="2" customFormat="1" ht="15" customHeight="1" x14ac:dyDescent="0.25">
      <c r="B9" s="16" t="s">
        <v>9</v>
      </c>
      <c r="C9" s="16" t="s">
        <v>37</v>
      </c>
      <c r="D9" s="16"/>
      <c r="E9" s="16"/>
      <c r="F9" s="16"/>
      <c r="G9" s="16"/>
      <c r="H9" s="16"/>
      <c r="I9" s="13">
        <v>0</v>
      </c>
      <c r="J9" s="16"/>
      <c r="K9" s="16"/>
      <c r="L9" s="16"/>
      <c r="M9" s="16"/>
      <c r="N9" s="16"/>
      <c r="O9" s="16"/>
      <c r="P9" s="4"/>
      <c r="Q9" s="4"/>
      <c r="R9" s="4"/>
      <c r="S9" s="4"/>
      <c r="T9" s="4"/>
      <c r="U9" s="4"/>
      <c r="V9" s="4"/>
      <c r="W9" s="4"/>
      <c r="X9" s="4"/>
      <c r="Y9" s="4"/>
      <c r="Z9" s="4"/>
      <c r="AA9" s="4"/>
      <c r="AB9" s="16"/>
      <c r="AC9" s="5">
        <f t="shared" si="0"/>
        <v>0</v>
      </c>
    </row>
    <row r="10" spans="2:29" s="2" customFormat="1" ht="16.5" customHeight="1" x14ac:dyDescent="0.25">
      <c r="B10" s="16" t="s">
        <v>72</v>
      </c>
      <c r="C10" s="16" t="s">
        <v>75</v>
      </c>
      <c r="D10" s="16" t="s">
        <v>35</v>
      </c>
      <c r="E10" s="16"/>
      <c r="F10" s="16"/>
      <c r="G10" s="16"/>
      <c r="H10" s="16"/>
      <c r="I10" s="13">
        <v>12.399999999999999</v>
      </c>
      <c r="J10" s="16"/>
      <c r="K10" s="16"/>
      <c r="L10" s="16"/>
      <c r="M10" s="16" t="s">
        <v>103</v>
      </c>
      <c r="N10" s="16" t="s">
        <v>35</v>
      </c>
      <c r="O10" s="16"/>
      <c r="P10" s="4"/>
      <c r="Q10" s="4"/>
      <c r="R10" s="4">
        <v>1.2</v>
      </c>
      <c r="S10" s="4">
        <v>1.2</v>
      </c>
      <c r="T10" s="4">
        <v>1.2</v>
      </c>
      <c r="U10" s="4">
        <v>1.2</v>
      </c>
      <c r="V10" s="4">
        <v>1.2</v>
      </c>
      <c r="W10" s="4">
        <v>1.2</v>
      </c>
      <c r="X10" s="4"/>
      <c r="Y10" s="4"/>
      <c r="Z10" s="4"/>
      <c r="AA10" s="4"/>
      <c r="AB10" s="16"/>
      <c r="AC10" s="5">
        <f t="shared" si="0"/>
        <v>5.2</v>
      </c>
    </row>
    <row r="11" spans="2:29" s="2" customFormat="1" ht="22.5" x14ac:dyDescent="0.25">
      <c r="B11" s="16" t="s">
        <v>73</v>
      </c>
      <c r="C11" s="16" t="s">
        <v>76</v>
      </c>
      <c r="D11" s="16" t="s">
        <v>26</v>
      </c>
      <c r="E11" s="16"/>
      <c r="F11" s="16"/>
      <c r="G11" s="16"/>
      <c r="H11" s="16" t="s">
        <v>26</v>
      </c>
      <c r="I11" s="13">
        <v>0.5</v>
      </c>
      <c r="J11" s="16" t="s">
        <v>26</v>
      </c>
      <c r="K11" s="16" t="s">
        <v>26</v>
      </c>
      <c r="L11" s="16"/>
      <c r="M11" s="16" t="s">
        <v>26</v>
      </c>
      <c r="N11" s="16" t="s">
        <v>26</v>
      </c>
      <c r="O11" s="16" t="s">
        <v>26</v>
      </c>
      <c r="P11" s="4"/>
      <c r="Q11" s="4"/>
      <c r="R11" s="4"/>
      <c r="S11" s="4"/>
      <c r="T11" s="4"/>
      <c r="U11" s="4"/>
      <c r="V11" s="4"/>
      <c r="W11" s="4"/>
      <c r="X11" s="4"/>
      <c r="Y11" s="4"/>
      <c r="Z11" s="4"/>
      <c r="AA11" s="4"/>
      <c r="AB11" s="16"/>
      <c r="AC11" s="5">
        <f t="shared" si="0"/>
        <v>0.5</v>
      </c>
    </row>
    <row r="12" spans="2:29" s="2" customFormat="1" ht="33.75" x14ac:dyDescent="0.25">
      <c r="B12" s="16" t="s">
        <v>74</v>
      </c>
      <c r="C12" s="16" t="s">
        <v>133</v>
      </c>
      <c r="D12" s="16" t="s">
        <v>134</v>
      </c>
      <c r="E12" s="16"/>
      <c r="F12" s="16"/>
      <c r="G12" s="16"/>
      <c r="H12" s="16"/>
      <c r="I12" s="13">
        <v>88.271000000000001</v>
      </c>
      <c r="J12" s="16"/>
      <c r="K12" s="16"/>
      <c r="L12" s="16"/>
      <c r="M12" s="16" t="s">
        <v>77</v>
      </c>
      <c r="N12" s="16" t="s">
        <v>134</v>
      </c>
      <c r="O12" s="16"/>
      <c r="P12" s="4"/>
      <c r="Q12" s="4"/>
      <c r="R12" s="4"/>
      <c r="S12" s="4"/>
      <c r="T12" s="4">
        <f>+I12*0.15</f>
        <v>13.24065</v>
      </c>
      <c r="U12" s="4">
        <f>+I12*0.15</f>
        <v>13.24065</v>
      </c>
      <c r="V12" s="4">
        <f>+I12*0.15</f>
        <v>13.24065</v>
      </c>
      <c r="W12" s="4">
        <f>+I12*0.15</f>
        <v>13.24065</v>
      </c>
      <c r="X12" s="4"/>
      <c r="Y12" s="4"/>
      <c r="Z12" s="4"/>
      <c r="AA12" s="4"/>
      <c r="AB12" s="16"/>
      <c r="AC12" s="5">
        <f t="shared" si="0"/>
        <v>35.308399999999992</v>
      </c>
    </row>
    <row r="13" spans="2:29" s="2" customFormat="1" ht="22.5" x14ac:dyDescent="0.25">
      <c r="B13" s="16" t="s">
        <v>12</v>
      </c>
      <c r="C13" s="16" t="s">
        <v>112</v>
      </c>
      <c r="D13" s="16" t="s">
        <v>35</v>
      </c>
      <c r="E13" s="16"/>
      <c r="F13" s="16"/>
      <c r="G13" s="16"/>
      <c r="H13" s="16"/>
      <c r="I13" s="13">
        <v>16.05</v>
      </c>
      <c r="J13" s="16"/>
      <c r="K13" s="16"/>
      <c r="L13" s="16"/>
      <c r="M13" s="16" t="s">
        <v>85</v>
      </c>
      <c r="N13" s="16" t="s">
        <v>35</v>
      </c>
      <c r="O13" s="16"/>
      <c r="P13" s="4"/>
      <c r="Q13" s="4"/>
      <c r="R13" s="4"/>
      <c r="S13" s="4">
        <v>2</v>
      </c>
      <c r="T13" s="4">
        <v>2</v>
      </c>
      <c r="U13" s="4">
        <v>2</v>
      </c>
      <c r="V13" s="4">
        <v>3</v>
      </c>
      <c r="W13" s="4">
        <v>2</v>
      </c>
      <c r="X13" s="4"/>
      <c r="Y13" s="4"/>
      <c r="Z13" s="4"/>
      <c r="AA13" s="4"/>
      <c r="AB13" s="16"/>
      <c r="AC13" s="5">
        <f t="shared" si="0"/>
        <v>5.0500000000000007</v>
      </c>
    </row>
    <row r="14" spans="2:29" s="2" customFormat="1" ht="33.75" x14ac:dyDescent="0.25">
      <c r="B14" s="16" t="s">
        <v>10</v>
      </c>
      <c r="C14" s="16" t="s">
        <v>106</v>
      </c>
      <c r="D14" s="16" t="s">
        <v>35</v>
      </c>
      <c r="E14" s="16"/>
      <c r="F14" s="16"/>
      <c r="G14" s="16"/>
      <c r="H14" s="16"/>
      <c r="I14" s="13">
        <v>108.3824</v>
      </c>
      <c r="J14" s="16"/>
      <c r="K14" s="16"/>
      <c r="L14" s="16"/>
      <c r="M14" s="16" t="s">
        <v>46</v>
      </c>
      <c r="N14" s="16" t="s">
        <v>62</v>
      </c>
      <c r="O14" s="16"/>
      <c r="P14" s="4"/>
      <c r="Q14" s="4"/>
      <c r="R14" s="4"/>
      <c r="S14" s="4">
        <v>8.11</v>
      </c>
      <c r="T14" s="4">
        <v>8.11</v>
      </c>
      <c r="U14" s="4">
        <v>32.26</v>
      </c>
      <c r="V14" s="4">
        <v>35.26</v>
      </c>
      <c r="W14" s="4">
        <v>20.47</v>
      </c>
      <c r="X14" s="4"/>
      <c r="Y14" s="4"/>
      <c r="Z14" s="4"/>
      <c r="AA14" s="4"/>
      <c r="AB14" s="16"/>
      <c r="AC14" s="5">
        <f t="shared" si="0"/>
        <v>4.1724000000000103</v>
      </c>
    </row>
    <row r="15" spans="2:29" s="2" customFormat="1" ht="22.5" x14ac:dyDescent="0.25">
      <c r="B15" s="16" t="s">
        <v>13</v>
      </c>
      <c r="C15" s="16" t="s">
        <v>107</v>
      </c>
      <c r="D15" s="16" t="s">
        <v>35</v>
      </c>
      <c r="E15" s="16" t="s">
        <v>10</v>
      </c>
      <c r="F15" s="16"/>
      <c r="G15" s="16"/>
      <c r="H15" s="16"/>
      <c r="I15" s="13">
        <v>275.42255</v>
      </c>
      <c r="J15" s="16"/>
      <c r="K15" s="16"/>
      <c r="L15" s="16"/>
      <c r="M15" s="16" t="s">
        <v>82</v>
      </c>
      <c r="N15" s="16" t="s">
        <v>35</v>
      </c>
      <c r="O15" s="16"/>
      <c r="P15" s="4"/>
      <c r="Q15" s="4"/>
      <c r="R15" s="4"/>
      <c r="S15" s="4"/>
      <c r="T15" s="4"/>
      <c r="U15" s="4"/>
      <c r="V15" s="4"/>
      <c r="W15" s="4"/>
      <c r="X15" s="4"/>
      <c r="Y15" s="4"/>
      <c r="Z15" s="4"/>
      <c r="AA15" s="4"/>
      <c r="AB15" s="16"/>
      <c r="AC15" s="5">
        <f t="shared" si="0"/>
        <v>275.42255</v>
      </c>
    </row>
    <row r="16" spans="2:29" s="2" customFormat="1" ht="78.75" x14ac:dyDescent="0.25">
      <c r="B16" s="16" t="s">
        <v>18</v>
      </c>
      <c r="C16" s="16" t="s">
        <v>86</v>
      </c>
      <c r="D16" s="16" t="s">
        <v>35</v>
      </c>
      <c r="E16" s="16"/>
      <c r="F16" s="16"/>
      <c r="G16" s="16"/>
      <c r="H16" s="16"/>
      <c r="I16" s="13">
        <v>657.14</v>
      </c>
      <c r="J16" s="16"/>
      <c r="K16" s="16"/>
      <c r="L16" s="16"/>
      <c r="M16" s="16" t="s">
        <v>46</v>
      </c>
      <c r="N16" s="16" t="s">
        <v>35</v>
      </c>
      <c r="O16" s="16" t="s">
        <v>108</v>
      </c>
      <c r="P16" s="4"/>
      <c r="Q16" s="4"/>
      <c r="R16" s="4"/>
      <c r="S16" s="4">
        <f>+I16*0.03</f>
        <v>19.714199999999998</v>
      </c>
      <c r="T16" s="4">
        <f>+I16*0.17</f>
        <v>111.71380000000001</v>
      </c>
      <c r="U16" s="4">
        <f>+I16*0.3</f>
        <v>197.142</v>
      </c>
      <c r="V16" s="4">
        <f>+I16*0.3</f>
        <v>197.142</v>
      </c>
      <c r="W16" s="4">
        <f>+I16-S16-T16-U16-V16</f>
        <v>131.428</v>
      </c>
      <c r="X16" s="4"/>
      <c r="Y16" s="4"/>
      <c r="Z16" s="4"/>
      <c r="AA16" s="4"/>
      <c r="AB16" s="16"/>
      <c r="AC16" s="5">
        <f t="shared" si="0"/>
        <v>0</v>
      </c>
    </row>
    <row r="17" spans="2:29" s="2" customFormat="1" ht="33.75" x14ac:dyDescent="0.25">
      <c r="B17" s="16" t="s">
        <v>47</v>
      </c>
      <c r="C17" s="16" t="s">
        <v>145</v>
      </c>
      <c r="D17" s="16" t="s">
        <v>35</v>
      </c>
      <c r="E17" s="16"/>
      <c r="F17" s="16"/>
      <c r="G17" s="16"/>
      <c r="H17" s="16"/>
      <c r="I17" s="13">
        <v>10.654999999999999</v>
      </c>
      <c r="J17" s="16"/>
      <c r="K17" s="16"/>
      <c r="L17" s="16"/>
      <c r="M17" s="16" t="s">
        <v>130</v>
      </c>
      <c r="N17" s="16" t="s">
        <v>35</v>
      </c>
      <c r="O17" s="16" t="s">
        <v>151</v>
      </c>
      <c r="P17" s="4"/>
      <c r="Q17" s="4"/>
      <c r="R17" s="4"/>
      <c r="S17" s="4"/>
      <c r="T17" s="4"/>
      <c r="U17" s="4">
        <f>+I17*0.1</f>
        <v>1.0654999999999999</v>
      </c>
      <c r="V17" s="4">
        <f>+I17*0.3</f>
        <v>3.1964999999999999</v>
      </c>
      <c r="W17" s="4">
        <f>+I17*0.3</f>
        <v>3.1964999999999999</v>
      </c>
      <c r="X17" s="4"/>
      <c r="Y17" s="4"/>
      <c r="Z17" s="4"/>
      <c r="AA17" s="4"/>
      <c r="AB17" s="16"/>
      <c r="AC17" s="5">
        <f t="shared" si="0"/>
        <v>3.196499999999999</v>
      </c>
    </row>
    <row r="18" spans="2:29" s="2" customFormat="1" ht="45" x14ac:dyDescent="0.25">
      <c r="B18" s="16" t="s">
        <v>48</v>
      </c>
      <c r="C18" s="16" t="s">
        <v>146</v>
      </c>
      <c r="D18" s="16" t="s">
        <v>35</v>
      </c>
      <c r="E18" s="16"/>
      <c r="F18" s="16"/>
      <c r="G18" s="16"/>
      <c r="H18" s="16"/>
      <c r="I18" s="13">
        <v>30.574999999999999</v>
      </c>
      <c r="J18" s="16"/>
      <c r="K18" s="16"/>
      <c r="L18" s="16"/>
      <c r="M18" s="16" t="s">
        <v>130</v>
      </c>
      <c r="N18" s="16" t="s">
        <v>35</v>
      </c>
      <c r="O18" s="16" t="s">
        <v>152</v>
      </c>
      <c r="P18" s="4"/>
      <c r="Q18" s="4"/>
      <c r="R18" s="4"/>
      <c r="S18" s="4"/>
      <c r="T18" s="4"/>
      <c r="U18" s="4">
        <f>+I18*0.1</f>
        <v>3.0575000000000001</v>
      </c>
      <c r="V18" s="4">
        <f>+I18*0.3</f>
        <v>9.1724999999999994</v>
      </c>
      <c r="W18" s="4">
        <f>+I18*0.3</f>
        <v>9.1724999999999994</v>
      </c>
      <c r="X18" s="4"/>
      <c r="Y18" s="4"/>
      <c r="Z18" s="4"/>
      <c r="AA18" s="4"/>
      <c r="AB18" s="16"/>
      <c r="AC18" s="5">
        <f t="shared" si="0"/>
        <v>9.1724999999999994</v>
      </c>
    </row>
    <row r="19" spans="2:29" s="2" customFormat="1" x14ac:dyDescent="0.25">
      <c r="B19" s="16" t="s">
        <v>87</v>
      </c>
      <c r="C19" s="16" t="s">
        <v>88</v>
      </c>
      <c r="D19" s="16" t="s">
        <v>35</v>
      </c>
      <c r="E19" s="16"/>
      <c r="F19" s="16"/>
      <c r="G19" s="16"/>
      <c r="H19" s="16"/>
      <c r="I19" s="13">
        <v>37.1</v>
      </c>
      <c r="J19" s="16"/>
      <c r="K19" s="16"/>
      <c r="L19" s="16"/>
      <c r="M19" s="16" t="s">
        <v>83</v>
      </c>
      <c r="N19" s="16" t="s">
        <v>35</v>
      </c>
      <c r="O19" s="16"/>
      <c r="P19" s="4"/>
      <c r="Q19" s="4">
        <v>1.2</v>
      </c>
      <c r="R19" s="4">
        <v>4.9000000000000004</v>
      </c>
      <c r="S19" s="4">
        <v>10</v>
      </c>
      <c r="T19" s="4">
        <v>12</v>
      </c>
      <c r="U19" s="4">
        <v>5</v>
      </c>
      <c r="V19" s="4">
        <v>3.5</v>
      </c>
      <c r="W19" s="4"/>
      <c r="X19" s="4"/>
      <c r="Y19" s="4"/>
      <c r="Z19" s="4"/>
      <c r="AA19" s="4"/>
      <c r="AB19" s="16"/>
      <c r="AC19" s="5">
        <f t="shared" si="0"/>
        <v>0.5</v>
      </c>
    </row>
    <row r="20" spans="2:29" s="2" customFormat="1" x14ac:dyDescent="0.25">
      <c r="B20" s="16" t="s">
        <v>19</v>
      </c>
      <c r="C20" s="16" t="s">
        <v>40</v>
      </c>
      <c r="D20" s="16" t="s">
        <v>35</v>
      </c>
      <c r="E20" s="16"/>
      <c r="F20" s="16"/>
      <c r="G20" s="16" t="s">
        <v>49</v>
      </c>
      <c r="H20" s="16"/>
      <c r="I20" s="13">
        <v>7.0339999999999998</v>
      </c>
      <c r="J20" s="16"/>
      <c r="K20" s="16"/>
      <c r="L20" s="16"/>
      <c r="M20" s="16" t="s">
        <v>30</v>
      </c>
      <c r="N20" s="16" t="s">
        <v>35</v>
      </c>
      <c r="O20" s="16"/>
      <c r="P20" s="4"/>
      <c r="Q20" s="4">
        <v>3.62</v>
      </c>
      <c r="R20" s="4">
        <v>3.4</v>
      </c>
      <c r="S20" s="4">
        <v>1.4E-2</v>
      </c>
      <c r="T20" s="4"/>
      <c r="U20" s="4"/>
      <c r="V20" s="4"/>
      <c r="W20" s="4"/>
      <c r="X20" s="4"/>
      <c r="Y20" s="4"/>
      <c r="Z20" s="4"/>
      <c r="AA20" s="4"/>
      <c r="AB20" s="16"/>
      <c r="AC20" s="5">
        <f t="shared" si="0"/>
        <v>-2.0990154059319366E-16</v>
      </c>
    </row>
    <row r="21" spans="2:29" s="2" customFormat="1" x14ac:dyDescent="0.25">
      <c r="B21" s="16" t="s">
        <v>19</v>
      </c>
      <c r="C21" s="16" t="s">
        <v>40</v>
      </c>
      <c r="D21" s="16" t="s">
        <v>35</v>
      </c>
      <c r="E21" s="16"/>
      <c r="F21" s="16"/>
      <c r="G21" s="16" t="s">
        <v>158</v>
      </c>
      <c r="H21" s="16"/>
      <c r="I21" s="13">
        <v>33.33</v>
      </c>
      <c r="J21" s="4"/>
      <c r="K21" s="16"/>
      <c r="L21" s="16"/>
      <c r="M21" s="16" t="s">
        <v>45</v>
      </c>
      <c r="N21" s="16" t="s">
        <v>35</v>
      </c>
      <c r="O21" s="16"/>
      <c r="P21" s="4"/>
      <c r="Q21" s="4"/>
      <c r="R21" s="4">
        <f>+I21*0.4</f>
        <v>13.332000000000001</v>
      </c>
      <c r="S21" s="4">
        <f>+I21*0.6</f>
        <v>19.997999999999998</v>
      </c>
      <c r="T21" s="4"/>
      <c r="U21" s="4"/>
      <c r="V21" s="4"/>
      <c r="W21" s="4"/>
      <c r="X21" s="4"/>
      <c r="Y21" s="4"/>
      <c r="Z21" s="4"/>
      <c r="AA21" s="4"/>
      <c r="AB21" s="16"/>
      <c r="AC21" s="5">
        <f t="shared" si="0"/>
        <v>0</v>
      </c>
    </row>
    <row r="22" spans="2:29" s="2" customFormat="1" x14ac:dyDescent="0.25">
      <c r="B22" s="16" t="s">
        <v>19</v>
      </c>
      <c r="C22" s="16" t="s">
        <v>40</v>
      </c>
      <c r="D22" s="16" t="s">
        <v>35</v>
      </c>
      <c r="E22" s="16" t="s">
        <v>20</v>
      </c>
      <c r="F22" s="16"/>
      <c r="G22" s="16" t="s">
        <v>60</v>
      </c>
      <c r="H22" s="16"/>
      <c r="I22" s="13">
        <v>22.6</v>
      </c>
      <c r="J22" s="16" t="s">
        <v>26</v>
      </c>
      <c r="K22" s="16" t="s">
        <v>26</v>
      </c>
      <c r="L22" s="16"/>
      <c r="M22" s="16" t="s">
        <v>64</v>
      </c>
      <c r="N22" s="16" t="s">
        <v>35</v>
      </c>
      <c r="O22" s="16" t="s">
        <v>26</v>
      </c>
      <c r="P22" s="4"/>
      <c r="Q22" s="4"/>
      <c r="R22" s="4"/>
      <c r="S22" s="4"/>
      <c r="T22" s="4"/>
      <c r="U22" s="4"/>
      <c r="V22" s="4"/>
      <c r="W22" s="4"/>
      <c r="X22" s="4"/>
      <c r="Y22" s="4"/>
      <c r="Z22" s="4"/>
      <c r="AA22" s="4"/>
      <c r="AB22" s="16"/>
      <c r="AC22" s="5">
        <f t="shared" si="0"/>
        <v>22.6</v>
      </c>
    </row>
    <row r="23" spans="2:29" s="2" customFormat="1" x14ac:dyDescent="0.25">
      <c r="B23" s="16" t="s">
        <v>19</v>
      </c>
      <c r="C23" s="16" t="s">
        <v>40</v>
      </c>
      <c r="D23" s="16" t="s">
        <v>35</v>
      </c>
      <c r="E23" s="16" t="s">
        <v>89</v>
      </c>
      <c r="F23" s="16"/>
      <c r="G23" s="16" t="s">
        <v>94</v>
      </c>
      <c r="H23" s="16"/>
      <c r="I23" s="13">
        <v>34.031199999999998</v>
      </c>
      <c r="J23" s="16"/>
      <c r="K23" s="16"/>
      <c r="L23" s="16"/>
      <c r="M23" s="16" t="s">
        <v>33</v>
      </c>
      <c r="N23" s="16" t="s">
        <v>35</v>
      </c>
      <c r="O23" s="16"/>
      <c r="P23" s="4"/>
      <c r="Q23" s="4"/>
      <c r="R23" s="4"/>
      <c r="S23" s="4"/>
      <c r="T23" s="4"/>
      <c r="U23" s="4"/>
      <c r="V23" s="4"/>
      <c r="W23" s="4"/>
      <c r="X23" s="4"/>
      <c r="Y23" s="4"/>
      <c r="Z23" s="4"/>
      <c r="AA23" s="4"/>
      <c r="AB23" s="16"/>
      <c r="AC23" s="5">
        <f t="shared" si="0"/>
        <v>34.031199999999998</v>
      </c>
    </row>
    <row r="24" spans="2:29" s="2" customFormat="1" ht="22.5" x14ac:dyDescent="0.25">
      <c r="B24" s="16" t="s">
        <v>78</v>
      </c>
      <c r="C24" s="16" t="s">
        <v>56</v>
      </c>
      <c r="D24" s="16"/>
      <c r="E24" s="16"/>
      <c r="F24" s="16"/>
      <c r="G24" s="16"/>
      <c r="H24" s="16"/>
      <c r="I24" s="13">
        <v>0.46</v>
      </c>
      <c r="J24" s="16"/>
      <c r="K24" s="16"/>
      <c r="L24" s="16"/>
      <c r="M24" s="16"/>
      <c r="N24" s="16"/>
      <c r="O24" s="16"/>
      <c r="P24" s="4"/>
      <c r="Q24" s="4"/>
      <c r="R24" s="4"/>
      <c r="S24" s="4"/>
      <c r="T24" s="4"/>
      <c r="U24" s="4"/>
      <c r="V24" s="4"/>
      <c r="W24" s="4"/>
      <c r="X24" s="4"/>
      <c r="Y24" s="4"/>
      <c r="Z24" s="4"/>
      <c r="AA24" s="4"/>
      <c r="AB24" s="16"/>
      <c r="AC24" s="5">
        <f t="shared" si="0"/>
        <v>0.46</v>
      </c>
    </row>
    <row r="25" spans="2:29" s="2" customFormat="1" ht="22.5" x14ac:dyDescent="0.25">
      <c r="B25" s="16" t="s">
        <v>104</v>
      </c>
      <c r="C25" s="16" t="s">
        <v>79</v>
      </c>
      <c r="D25" s="16" t="s">
        <v>35</v>
      </c>
      <c r="E25" s="16"/>
      <c r="F25" s="16"/>
      <c r="G25" s="16"/>
      <c r="H25" s="16"/>
      <c r="I25" s="13">
        <v>32.64</v>
      </c>
      <c r="J25" s="16"/>
      <c r="K25" s="16"/>
      <c r="L25" s="16"/>
      <c r="M25" s="16" t="s">
        <v>32</v>
      </c>
      <c r="N25" s="16" t="s">
        <v>35</v>
      </c>
      <c r="O25" s="16"/>
      <c r="P25" s="4"/>
      <c r="Q25" s="4"/>
      <c r="R25" s="4">
        <f>+I25*0.15</f>
        <v>4.8959999999999999</v>
      </c>
      <c r="S25" s="4">
        <f>+I25*0.35</f>
        <v>11.423999999999999</v>
      </c>
      <c r="T25" s="4">
        <f>+I25*0.3</f>
        <v>9.7919999999999998</v>
      </c>
      <c r="U25" s="4">
        <f>+I25-R25-S25-T25</f>
        <v>6.5280000000000005</v>
      </c>
      <c r="V25" s="4"/>
      <c r="W25" s="4"/>
      <c r="X25" s="4"/>
      <c r="Y25" s="4"/>
      <c r="Z25" s="4"/>
      <c r="AA25" s="4"/>
      <c r="AB25" s="16"/>
      <c r="AC25" s="5">
        <f t="shared" si="0"/>
        <v>0</v>
      </c>
    </row>
    <row r="26" spans="2:29" s="2" customFormat="1" ht="22.5" x14ac:dyDescent="0.25">
      <c r="B26" s="16" t="s">
        <v>105</v>
      </c>
      <c r="C26" s="16" t="s">
        <v>128</v>
      </c>
      <c r="D26" s="16" t="s">
        <v>35</v>
      </c>
      <c r="E26" s="16"/>
      <c r="F26" s="16"/>
      <c r="G26" s="16" t="s">
        <v>129</v>
      </c>
      <c r="H26" s="16"/>
      <c r="I26" s="13">
        <v>7.5799999999999992</v>
      </c>
      <c r="J26" s="16"/>
      <c r="K26" s="16"/>
      <c r="L26" s="16"/>
      <c r="M26" s="16" t="s">
        <v>27</v>
      </c>
      <c r="N26" s="16" t="s">
        <v>35</v>
      </c>
      <c r="O26" s="16"/>
      <c r="P26" s="4"/>
      <c r="Q26" s="4">
        <v>6.51</v>
      </c>
      <c r="R26" s="4">
        <v>1.05</v>
      </c>
      <c r="S26" s="4"/>
      <c r="T26" s="4"/>
      <c r="U26" s="4"/>
      <c r="V26" s="4"/>
      <c r="W26" s="4"/>
      <c r="X26" s="4"/>
      <c r="Y26" s="4"/>
      <c r="Z26" s="4"/>
      <c r="AA26" s="4"/>
      <c r="AB26" s="16"/>
      <c r="AC26" s="5">
        <f t="shared" si="0"/>
        <v>1.9999999999999352E-2</v>
      </c>
    </row>
    <row r="27" spans="2:29" s="2" customFormat="1" ht="22.5" x14ac:dyDescent="0.25">
      <c r="B27" s="16" t="s">
        <v>127</v>
      </c>
      <c r="C27" s="16" t="s">
        <v>56</v>
      </c>
      <c r="D27" s="16" t="s">
        <v>35</v>
      </c>
      <c r="E27" s="16" t="s">
        <v>117</v>
      </c>
      <c r="F27" s="16"/>
      <c r="G27" s="16"/>
      <c r="H27" s="16"/>
      <c r="I27" s="13">
        <v>903.79410000000007</v>
      </c>
      <c r="J27" s="16"/>
      <c r="K27" s="16"/>
      <c r="L27" s="16"/>
      <c r="M27" s="16" t="s">
        <v>64</v>
      </c>
      <c r="N27" s="16" t="s">
        <v>35</v>
      </c>
      <c r="O27" s="16"/>
      <c r="P27" s="4"/>
      <c r="Q27" s="4"/>
      <c r="R27" s="4"/>
      <c r="S27" s="4"/>
      <c r="T27" s="4"/>
      <c r="U27" s="4"/>
      <c r="V27" s="4"/>
      <c r="W27" s="4"/>
      <c r="X27" s="4"/>
      <c r="Y27" s="4"/>
      <c r="Z27" s="4"/>
      <c r="AA27" s="4"/>
      <c r="AB27" s="16"/>
      <c r="AC27" s="5">
        <f t="shared" si="0"/>
        <v>903.79410000000007</v>
      </c>
    </row>
    <row r="28" spans="2:29" s="2" customFormat="1" ht="16.5" customHeight="1" x14ac:dyDescent="0.25">
      <c r="B28" s="16" t="s">
        <v>17</v>
      </c>
      <c r="C28" s="16" t="s">
        <v>42</v>
      </c>
      <c r="D28" s="16" t="s">
        <v>95</v>
      </c>
      <c r="E28" s="16"/>
      <c r="F28" s="16"/>
      <c r="G28" s="16" t="s">
        <v>43</v>
      </c>
      <c r="H28" s="16"/>
      <c r="I28" s="13">
        <v>75.649999999999991</v>
      </c>
      <c r="J28" s="16"/>
      <c r="K28" s="16"/>
      <c r="L28" s="16"/>
      <c r="M28" s="16" t="s">
        <v>132</v>
      </c>
      <c r="N28" s="16" t="s">
        <v>95</v>
      </c>
      <c r="O28" s="16"/>
      <c r="P28" s="4"/>
      <c r="Q28" s="4">
        <v>0.61</v>
      </c>
      <c r="R28" s="4">
        <v>19.042999999999999</v>
      </c>
      <c r="S28" s="4">
        <v>18.84</v>
      </c>
      <c r="T28" s="4">
        <v>19.239999999999998</v>
      </c>
      <c r="U28" s="4">
        <v>9.3699999999999992</v>
      </c>
      <c r="V28" s="4"/>
      <c r="W28" s="4"/>
      <c r="X28" s="4"/>
      <c r="Y28" s="4"/>
      <c r="Z28" s="4"/>
      <c r="AA28" s="4"/>
      <c r="AB28" s="16"/>
      <c r="AC28" s="5">
        <f t="shared" si="0"/>
        <v>8.5469999999999988</v>
      </c>
    </row>
    <row r="29" spans="2:29" s="2" customFormat="1" ht="22.5" x14ac:dyDescent="0.25">
      <c r="B29" s="16" t="s">
        <v>65</v>
      </c>
      <c r="C29" s="16" t="s">
        <v>41</v>
      </c>
      <c r="D29" s="16" t="s">
        <v>35</v>
      </c>
      <c r="E29" s="16" t="s">
        <v>66</v>
      </c>
      <c r="F29" s="16"/>
      <c r="G29" s="16" t="s">
        <v>63</v>
      </c>
      <c r="H29" s="16"/>
      <c r="I29" s="13">
        <v>250.29587099999998</v>
      </c>
      <c r="J29" s="16"/>
      <c r="K29" s="16"/>
      <c r="L29" s="16"/>
      <c r="M29" s="16" t="s">
        <v>109</v>
      </c>
      <c r="N29" s="16" t="s">
        <v>35</v>
      </c>
      <c r="O29" s="16"/>
      <c r="P29" s="4"/>
      <c r="Q29" s="4"/>
      <c r="R29" s="4"/>
      <c r="S29" s="4"/>
      <c r="T29" s="4"/>
      <c r="U29" s="4"/>
      <c r="V29" s="4">
        <f>+I29*0.1</f>
        <v>25.029587100000001</v>
      </c>
      <c r="W29" s="4">
        <f>+I29*0.2</f>
        <v>50.059174200000001</v>
      </c>
      <c r="X29" s="4"/>
      <c r="Y29" s="4"/>
      <c r="Z29" s="4"/>
      <c r="AA29" s="4"/>
      <c r="AB29" s="16"/>
      <c r="AC29" s="5">
        <f t="shared" si="0"/>
        <v>175.20710969999996</v>
      </c>
    </row>
    <row r="30" spans="2:29" s="2" customFormat="1" ht="22.5" x14ac:dyDescent="0.25">
      <c r="B30" s="16" t="s">
        <v>21</v>
      </c>
      <c r="C30" s="16" t="s">
        <v>44</v>
      </c>
      <c r="D30" s="16" t="s">
        <v>35</v>
      </c>
      <c r="E30" s="16" t="s">
        <v>16</v>
      </c>
      <c r="F30" s="16"/>
      <c r="G30" s="16" t="s">
        <v>113</v>
      </c>
      <c r="H30" s="16"/>
      <c r="I30" s="13">
        <v>98.64</v>
      </c>
      <c r="J30" s="16"/>
      <c r="K30" s="16"/>
      <c r="L30" s="16"/>
      <c r="M30" s="16" t="s">
        <v>80</v>
      </c>
      <c r="N30" s="16" t="s">
        <v>35</v>
      </c>
      <c r="O30" s="16"/>
      <c r="P30" s="4"/>
      <c r="Q30" s="4"/>
      <c r="R30" s="4"/>
      <c r="S30" s="4"/>
      <c r="T30" s="4"/>
      <c r="U30" s="4">
        <v>8</v>
      </c>
      <c r="V30" s="4">
        <v>24</v>
      </c>
      <c r="W30" s="4">
        <v>32</v>
      </c>
      <c r="X30" s="4"/>
      <c r="Y30" s="4"/>
      <c r="Z30" s="4"/>
      <c r="AA30" s="4"/>
      <c r="AB30" s="16"/>
      <c r="AC30" s="5">
        <f t="shared" si="0"/>
        <v>34.64</v>
      </c>
    </row>
    <row r="31" spans="2:29" s="2" customFormat="1" ht="33.75" x14ac:dyDescent="0.25">
      <c r="B31" s="16" t="s">
        <v>22</v>
      </c>
      <c r="C31" s="16" t="s">
        <v>147</v>
      </c>
      <c r="D31" s="16" t="s">
        <v>31</v>
      </c>
      <c r="E31" s="16" t="s">
        <v>16</v>
      </c>
      <c r="F31" s="16"/>
      <c r="G31" s="16"/>
      <c r="H31" s="16"/>
      <c r="I31" s="13">
        <v>9.8550000000000004</v>
      </c>
      <c r="J31" s="16"/>
      <c r="K31" s="16"/>
      <c r="L31" s="16"/>
      <c r="M31" s="16" t="s">
        <v>120</v>
      </c>
      <c r="N31" s="16" t="s">
        <v>150</v>
      </c>
      <c r="O31" s="16" t="s">
        <v>153</v>
      </c>
      <c r="P31" s="4"/>
      <c r="Q31" s="4"/>
      <c r="R31" s="4"/>
      <c r="S31" s="4"/>
      <c r="T31" s="4"/>
      <c r="U31" s="4"/>
      <c r="V31" s="4"/>
      <c r="W31" s="4"/>
      <c r="X31" s="4"/>
      <c r="Y31" s="4"/>
      <c r="Z31" s="4"/>
      <c r="AA31" s="4"/>
      <c r="AB31" s="16"/>
      <c r="AC31" s="5">
        <f t="shared" si="0"/>
        <v>9.8550000000000004</v>
      </c>
    </row>
    <row r="32" spans="2:29" s="2" customFormat="1" x14ac:dyDescent="0.25">
      <c r="B32" s="16" t="s">
        <v>61</v>
      </c>
      <c r="C32" s="16" t="s">
        <v>44</v>
      </c>
      <c r="D32" s="16" t="s">
        <v>35</v>
      </c>
      <c r="E32" s="16" t="s">
        <v>16</v>
      </c>
      <c r="F32" s="16"/>
      <c r="G32" s="16"/>
      <c r="H32" s="16"/>
      <c r="I32" s="13">
        <v>175</v>
      </c>
      <c r="J32" s="16"/>
      <c r="K32" s="16"/>
      <c r="L32" s="16"/>
      <c r="M32" s="16" t="s">
        <v>33</v>
      </c>
      <c r="N32" s="16" t="s">
        <v>35</v>
      </c>
      <c r="O32" s="16"/>
      <c r="P32" s="4"/>
      <c r="Q32" s="4"/>
      <c r="R32" s="4"/>
      <c r="S32" s="4"/>
      <c r="T32" s="4"/>
      <c r="U32" s="4"/>
      <c r="V32" s="4"/>
      <c r="W32" s="4"/>
      <c r="X32" s="4"/>
      <c r="Y32" s="4"/>
      <c r="Z32" s="4"/>
      <c r="AA32" s="4"/>
      <c r="AB32" s="16"/>
      <c r="AC32" s="5">
        <f t="shared" si="0"/>
        <v>175</v>
      </c>
    </row>
    <row r="33" spans="1:29" s="2" customFormat="1" x14ac:dyDescent="0.25">
      <c r="B33" s="16" t="s">
        <v>81</v>
      </c>
      <c r="C33" s="16" t="s">
        <v>51</v>
      </c>
      <c r="D33" s="16" t="s">
        <v>35</v>
      </c>
      <c r="E33" s="16" t="s">
        <v>16</v>
      </c>
      <c r="F33" s="16"/>
      <c r="G33" s="16"/>
      <c r="H33" s="16"/>
      <c r="I33" s="13">
        <v>186.7526</v>
      </c>
      <c r="J33" s="16"/>
      <c r="K33" s="16"/>
      <c r="L33" s="16"/>
      <c r="M33" s="16" t="s">
        <v>120</v>
      </c>
      <c r="N33" s="16" t="s">
        <v>35</v>
      </c>
      <c r="O33" s="16"/>
      <c r="P33" s="4"/>
      <c r="Q33" s="4"/>
      <c r="R33" s="4">
        <v>1.8</v>
      </c>
      <c r="S33" s="4">
        <v>30.5</v>
      </c>
      <c r="T33" s="4">
        <v>48.8</v>
      </c>
      <c r="U33" s="4">
        <v>35</v>
      </c>
      <c r="V33" s="4">
        <v>35</v>
      </c>
      <c r="W33" s="4">
        <v>30</v>
      </c>
      <c r="X33" s="4"/>
      <c r="Y33" s="4"/>
      <c r="Z33" s="4"/>
      <c r="AA33" s="4"/>
      <c r="AB33" s="16"/>
      <c r="AC33" s="5">
        <f t="shared" si="0"/>
        <v>5.6525999999999925</v>
      </c>
    </row>
    <row r="34" spans="1:29" s="2" customFormat="1" ht="56.25" x14ac:dyDescent="0.25">
      <c r="B34" s="16" t="s">
        <v>122</v>
      </c>
      <c r="C34" s="16" t="s">
        <v>123</v>
      </c>
      <c r="D34" s="16" t="s">
        <v>35</v>
      </c>
      <c r="E34" s="16"/>
      <c r="F34" s="16"/>
      <c r="G34" s="16"/>
      <c r="H34" s="16"/>
      <c r="I34" s="13">
        <v>23.11</v>
      </c>
      <c r="J34" s="16"/>
      <c r="K34" s="16"/>
      <c r="L34" s="16"/>
      <c r="M34" s="16" t="s">
        <v>124</v>
      </c>
      <c r="N34" s="16" t="s">
        <v>35</v>
      </c>
      <c r="O34" s="16"/>
      <c r="P34" s="4"/>
      <c r="Q34" s="4"/>
      <c r="R34" s="4">
        <v>1.22</v>
      </c>
      <c r="S34" s="4">
        <v>2.44</v>
      </c>
      <c r="T34" s="4">
        <v>2</v>
      </c>
      <c r="U34" s="4">
        <v>2</v>
      </c>
      <c r="V34" s="4"/>
      <c r="W34" s="4">
        <v>2.5</v>
      </c>
      <c r="X34" s="4"/>
      <c r="Y34" s="4"/>
      <c r="Z34" s="4"/>
      <c r="AA34" s="4"/>
      <c r="AB34" s="4"/>
      <c r="AC34" s="5">
        <f t="shared" si="0"/>
        <v>12.95</v>
      </c>
    </row>
    <row r="35" spans="1:29" s="2" customFormat="1" ht="45" x14ac:dyDescent="0.25">
      <c r="B35" s="16" t="s">
        <v>135</v>
      </c>
      <c r="C35" s="16" t="s">
        <v>125</v>
      </c>
      <c r="D35" s="16" t="s">
        <v>35</v>
      </c>
      <c r="E35" s="16"/>
      <c r="F35" s="16"/>
      <c r="G35" s="16" t="s">
        <v>136</v>
      </c>
      <c r="H35" s="16"/>
      <c r="I35" s="13">
        <v>10.897</v>
      </c>
      <c r="J35" s="16"/>
      <c r="K35" s="16"/>
      <c r="L35" s="16"/>
      <c r="M35" s="16" t="s">
        <v>126</v>
      </c>
      <c r="N35" s="16" t="s">
        <v>35</v>
      </c>
      <c r="O35" s="16"/>
      <c r="P35" s="4"/>
      <c r="Q35" s="4"/>
      <c r="R35" s="4"/>
      <c r="S35" s="4"/>
      <c r="T35" s="4"/>
      <c r="U35" s="4"/>
      <c r="V35" s="4"/>
      <c r="W35" s="4"/>
      <c r="X35" s="4"/>
      <c r="Y35" s="4"/>
      <c r="Z35" s="4"/>
      <c r="AA35" s="4"/>
      <c r="AB35" s="16"/>
      <c r="AC35" s="5">
        <f t="shared" si="0"/>
        <v>10.897</v>
      </c>
    </row>
    <row r="36" spans="1:29" s="2" customFormat="1" ht="22.5" x14ac:dyDescent="0.25">
      <c r="B36" s="16" t="s">
        <v>23</v>
      </c>
      <c r="C36" s="16" t="s">
        <v>142</v>
      </c>
      <c r="D36" s="16" t="s">
        <v>35</v>
      </c>
      <c r="E36" s="16" t="s">
        <v>69</v>
      </c>
      <c r="F36" s="16"/>
      <c r="G36" s="16"/>
      <c r="H36" s="16"/>
      <c r="I36" s="13">
        <v>1087.3900000000001</v>
      </c>
      <c r="J36" s="16"/>
      <c r="K36" s="16"/>
      <c r="L36" s="16"/>
      <c r="M36" s="16" t="s">
        <v>33</v>
      </c>
      <c r="N36" s="16" t="s">
        <v>35</v>
      </c>
      <c r="O36" s="16"/>
      <c r="P36" s="4"/>
      <c r="Q36" s="4"/>
      <c r="R36" s="4"/>
      <c r="S36" s="4"/>
      <c r="T36" s="4"/>
      <c r="U36" s="4"/>
      <c r="V36" s="4"/>
      <c r="W36" s="4"/>
      <c r="X36" s="4"/>
      <c r="Y36" s="4"/>
      <c r="Z36" s="4"/>
      <c r="AA36" s="4"/>
      <c r="AB36" s="16"/>
      <c r="AC36" s="5">
        <f t="shared" si="0"/>
        <v>1087.3900000000001</v>
      </c>
    </row>
    <row r="37" spans="1:29" s="2" customFormat="1" ht="19.5" x14ac:dyDescent="0.25">
      <c r="A37" s="9"/>
      <c r="B37" s="16" t="s">
        <v>96</v>
      </c>
      <c r="C37" s="16" t="s">
        <v>98</v>
      </c>
      <c r="D37" s="16" t="s">
        <v>31</v>
      </c>
      <c r="E37" s="16"/>
      <c r="F37" s="16"/>
      <c r="G37" s="16"/>
      <c r="H37" s="16"/>
      <c r="I37" s="13">
        <v>31.3</v>
      </c>
      <c r="J37" s="16"/>
      <c r="K37" s="16"/>
      <c r="L37" s="16"/>
      <c r="M37" s="16" t="s">
        <v>77</v>
      </c>
      <c r="N37" s="16" t="s">
        <v>150</v>
      </c>
      <c r="O37" s="8"/>
      <c r="P37" s="4"/>
      <c r="Q37" s="4"/>
      <c r="R37" s="4"/>
      <c r="S37" s="4"/>
      <c r="T37" s="4"/>
      <c r="U37" s="4"/>
      <c r="V37" s="4"/>
      <c r="W37" s="4"/>
      <c r="X37" s="4"/>
      <c r="Y37" s="4"/>
      <c r="Z37" s="4"/>
      <c r="AA37" s="4"/>
      <c r="AB37" s="16"/>
      <c r="AC37" s="5">
        <f t="shared" si="0"/>
        <v>31.3</v>
      </c>
    </row>
    <row r="38" spans="1:29" x14ac:dyDescent="0.25">
      <c r="B38" s="6" t="s">
        <v>97</v>
      </c>
      <c r="C38" s="16" t="s">
        <v>99</v>
      </c>
      <c r="D38" s="16" t="s">
        <v>35</v>
      </c>
      <c r="E38" s="16" t="s">
        <v>96</v>
      </c>
      <c r="F38" s="16"/>
      <c r="G38" s="16"/>
      <c r="H38" s="16"/>
      <c r="I38" s="14">
        <v>30.060000000000002</v>
      </c>
      <c r="J38" s="16"/>
      <c r="K38" s="8"/>
      <c r="L38" s="8"/>
      <c r="M38" s="16" t="s">
        <v>139</v>
      </c>
      <c r="N38" s="16" t="s">
        <v>35</v>
      </c>
      <c r="O38" s="8"/>
      <c r="P38" s="4"/>
      <c r="Q38" s="4"/>
      <c r="R38" s="4"/>
      <c r="S38" s="4"/>
      <c r="T38" s="4"/>
      <c r="U38" s="4"/>
      <c r="V38" s="4"/>
      <c r="W38" s="4">
        <f>+I38*0.1</f>
        <v>3.0060000000000002</v>
      </c>
      <c r="X38" s="4"/>
      <c r="Y38" s="4"/>
      <c r="Z38" s="4"/>
      <c r="AA38" s="4"/>
      <c r="AB38" s="16"/>
      <c r="AC38" s="5">
        <f t="shared" si="0"/>
        <v>27.054000000000002</v>
      </c>
    </row>
    <row r="39" spans="1:29" x14ac:dyDescent="0.25">
      <c r="B39" s="16" t="s">
        <v>24</v>
      </c>
      <c r="C39" s="8" t="s">
        <v>55</v>
      </c>
      <c r="D39" s="16" t="s">
        <v>35</v>
      </c>
      <c r="E39" s="16"/>
      <c r="F39" s="16"/>
      <c r="G39" s="16"/>
      <c r="H39" s="16"/>
      <c r="I39" s="14">
        <v>22.323600000000003</v>
      </c>
      <c r="J39" s="16"/>
      <c r="K39" s="8"/>
      <c r="L39" s="8"/>
      <c r="M39" s="16" t="s">
        <v>64</v>
      </c>
      <c r="N39" s="16" t="s">
        <v>35</v>
      </c>
      <c r="O39" s="8"/>
      <c r="P39" s="4"/>
      <c r="Q39" s="4"/>
      <c r="R39" s="4"/>
      <c r="S39" s="4"/>
      <c r="T39" s="4"/>
      <c r="U39" s="4"/>
      <c r="V39" s="4"/>
      <c r="W39" s="4"/>
      <c r="X39" s="4"/>
      <c r="Y39" s="4"/>
      <c r="Z39" s="4"/>
      <c r="AA39" s="4"/>
      <c r="AB39" s="16"/>
      <c r="AC39" s="5">
        <f t="shared" si="0"/>
        <v>22.323600000000003</v>
      </c>
    </row>
    <row r="40" spans="1:29" s="2" customFormat="1" ht="33.75" x14ac:dyDescent="0.25">
      <c r="B40" s="16" t="s">
        <v>111</v>
      </c>
      <c r="C40" s="16" t="s">
        <v>137</v>
      </c>
      <c r="D40" s="16" t="s">
        <v>35</v>
      </c>
      <c r="E40" s="16"/>
      <c r="F40" s="16"/>
      <c r="G40" s="16"/>
      <c r="H40" s="16"/>
      <c r="I40" s="13">
        <v>120</v>
      </c>
      <c r="J40" s="16"/>
      <c r="K40" s="16"/>
      <c r="L40" s="16"/>
      <c r="M40" s="16" t="s">
        <v>140</v>
      </c>
      <c r="N40" s="16" t="s">
        <v>35</v>
      </c>
      <c r="O40" s="16"/>
      <c r="P40" s="4"/>
      <c r="Q40" s="4"/>
      <c r="R40" s="4"/>
      <c r="S40" s="4">
        <v>10</v>
      </c>
      <c r="T40" s="4">
        <v>10</v>
      </c>
      <c r="U40" s="4">
        <v>10</v>
      </c>
      <c r="V40" s="4">
        <v>10</v>
      </c>
      <c r="W40" s="4">
        <v>10</v>
      </c>
      <c r="X40" s="4"/>
      <c r="Y40" s="4"/>
      <c r="Z40" s="4"/>
      <c r="AA40" s="4"/>
      <c r="AB40" s="16"/>
      <c r="AC40" s="5">
        <f t="shared" si="0"/>
        <v>70</v>
      </c>
    </row>
    <row r="41" spans="1:29" ht="78.75" x14ac:dyDescent="0.25">
      <c r="B41" s="6" t="s">
        <v>15</v>
      </c>
      <c r="C41" s="6" t="s">
        <v>57</v>
      </c>
      <c r="D41" s="7"/>
      <c r="E41" s="7"/>
      <c r="F41" s="7"/>
      <c r="G41" s="7" t="s">
        <v>114</v>
      </c>
      <c r="H41" s="16"/>
      <c r="I41" s="14">
        <v>0</v>
      </c>
      <c r="J41" s="16"/>
      <c r="K41" s="16"/>
      <c r="L41" s="16"/>
      <c r="M41" s="7"/>
      <c r="N41" s="7"/>
      <c r="O41" s="16"/>
      <c r="P41" s="4"/>
      <c r="Q41" s="4"/>
      <c r="R41" s="4"/>
      <c r="S41" s="4"/>
      <c r="T41" s="4"/>
      <c r="U41" s="4"/>
      <c r="V41" s="4"/>
      <c r="W41" s="4"/>
      <c r="X41" s="4"/>
      <c r="Y41" s="4"/>
      <c r="Z41" s="4"/>
      <c r="AA41" s="4"/>
      <c r="AB41" s="16"/>
      <c r="AC41" s="5">
        <f t="shared" si="0"/>
        <v>0</v>
      </c>
    </row>
    <row r="42" spans="1:29" s="10" customFormat="1" ht="22.5" x14ac:dyDescent="0.25">
      <c r="B42" s="16" t="s">
        <v>90</v>
      </c>
      <c r="C42" s="16" t="s">
        <v>53</v>
      </c>
      <c r="D42" s="16" t="s">
        <v>35</v>
      </c>
      <c r="E42" s="16"/>
      <c r="F42" s="16"/>
      <c r="G42" s="16" t="s">
        <v>54</v>
      </c>
      <c r="H42" s="16"/>
      <c r="I42" s="13">
        <v>82.96</v>
      </c>
      <c r="J42" s="16"/>
      <c r="K42" s="16"/>
      <c r="L42" s="16"/>
      <c r="M42" s="16" t="s">
        <v>121</v>
      </c>
      <c r="N42" s="16" t="s">
        <v>35</v>
      </c>
      <c r="O42" s="16"/>
      <c r="P42" s="4"/>
      <c r="Q42" s="4"/>
      <c r="R42" s="16">
        <v>82.96</v>
      </c>
      <c r="S42" s="4"/>
      <c r="T42" s="4"/>
      <c r="U42" s="4"/>
      <c r="V42" s="4"/>
      <c r="W42" s="4"/>
      <c r="X42" s="4"/>
      <c r="Y42" s="4"/>
      <c r="Z42" s="4"/>
      <c r="AA42" s="4"/>
      <c r="AB42" s="16"/>
      <c r="AC42" s="5">
        <f t="shared" si="0"/>
        <v>0</v>
      </c>
    </row>
    <row r="43" spans="1:29" s="10" customFormat="1" x14ac:dyDescent="0.25">
      <c r="B43" s="16" t="s">
        <v>91</v>
      </c>
      <c r="C43" s="16" t="s">
        <v>92</v>
      </c>
      <c r="D43" s="16" t="s">
        <v>35</v>
      </c>
      <c r="E43" s="16" t="s">
        <v>93</v>
      </c>
      <c r="F43" s="16"/>
      <c r="G43" s="16"/>
      <c r="H43" s="16"/>
      <c r="I43" s="13">
        <v>34.44</v>
      </c>
      <c r="J43" s="16"/>
      <c r="K43" s="16"/>
      <c r="L43" s="16"/>
      <c r="M43" s="16" t="s">
        <v>29</v>
      </c>
      <c r="N43" s="16" t="s">
        <v>35</v>
      </c>
      <c r="O43" s="16"/>
      <c r="P43" s="4"/>
      <c r="Q43" s="4"/>
      <c r="R43" s="4"/>
      <c r="S43" s="4">
        <v>4</v>
      </c>
      <c r="T43" s="4">
        <v>20</v>
      </c>
      <c r="U43" s="4">
        <v>10</v>
      </c>
      <c r="V43" s="4"/>
      <c r="W43" s="4"/>
      <c r="X43" s="4"/>
      <c r="Y43" s="4"/>
      <c r="Z43" s="4"/>
      <c r="AA43" s="4"/>
      <c r="AB43" s="16"/>
      <c r="AC43" s="5">
        <f t="shared" si="0"/>
        <v>0.43999999999999773</v>
      </c>
    </row>
    <row r="44" spans="1:29" s="10" customFormat="1" ht="33.75" x14ac:dyDescent="0.25">
      <c r="B44" s="16" t="s">
        <v>25</v>
      </c>
      <c r="C44" s="16" t="s">
        <v>52</v>
      </c>
      <c r="D44" s="16" t="s">
        <v>35</v>
      </c>
      <c r="E44" s="16"/>
      <c r="F44" s="16"/>
      <c r="G44" s="16" t="s">
        <v>58</v>
      </c>
      <c r="H44" s="16"/>
      <c r="I44" s="13">
        <v>0</v>
      </c>
      <c r="J44" s="16"/>
      <c r="K44" s="16"/>
      <c r="L44" s="16"/>
      <c r="M44" s="16" t="s">
        <v>64</v>
      </c>
      <c r="N44" s="16" t="s">
        <v>35</v>
      </c>
      <c r="O44" s="16"/>
      <c r="P44" s="4"/>
      <c r="Q44" s="4"/>
      <c r="R44" s="4"/>
      <c r="S44" s="4"/>
      <c r="T44" s="4"/>
      <c r="U44" s="4"/>
      <c r="V44" s="4"/>
      <c r="W44" s="4"/>
      <c r="X44" s="4"/>
      <c r="Y44" s="4"/>
      <c r="Z44" s="4"/>
      <c r="AA44" s="4"/>
      <c r="AB44" s="16"/>
      <c r="AC44" s="5">
        <f t="shared" si="0"/>
        <v>0</v>
      </c>
    </row>
    <row r="45" spans="1:29" s="2" customFormat="1" ht="78.75" x14ac:dyDescent="0.25">
      <c r="B45" s="16" t="s">
        <v>100</v>
      </c>
      <c r="C45" s="16" t="s">
        <v>115</v>
      </c>
      <c r="D45" s="16"/>
      <c r="E45" s="16" t="s">
        <v>6</v>
      </c>
      <c r="F45" s="16"/>
      <c r="G45" s="16"/>
      <c r="H45" s="16"/>
      <c r="I45" s="13">
        <v>2</v>
      </c>
      <c r="J45" s="16"/>
      <c r="K45" s="16"/>
      <c r="L45" s="16"/>
      <c r="M45" s="16"/>
      <c r="N45" s="16"/>
      <c r="O45" s="16" t="s">
        <v>34</v>
      </c>
      <c r="P45" s="4"/>
      <c r="Q45" s="4"/>
      <c r="R45" s="4"/>
      <c r="S45" s="4"/>
      <c r="T45" s="4"/>
      <c r="U45" s="4"/>
      <c r="V45" s="4"/>
      <c r="W45" s="4"/>
      <c r="X45" s="4"/>
      <c r="Y45" s="4"/>
      <c r="Z45" s="4"/>
      <c r="AA45" s="4"/>
      <c r="AB45" s="16"/>
      <c r="AC45" s="5">
        <f t="shared" si="0"/>
        <v>2</v>
      </c>
    </row>
    <row r="46" spans="1:29" s="2" customFormat="1" ht="33.75" x14ac:dyDescent="0.25">
      <c r="B46" s="16" t="s">
        <v>101</v>
      </c>
      <c r="C46" s="16" t="s">
        <v>115</v>
      </c>
      <c r="D46" s="16" t="s">
        <v>35</v>
      </c>
      <c r="E46" s="16"/>
      <c r="F46" s="16"/>
      <c r="G46" s="16"/>
      <c r="H46" s="16"/>
      <c r="I46" s="13">
        <v>1.2</v>
      </c>
      <c r="J46" s="16"/>
      <c r="K46" s="16"/>
      <c r="L46" s="16"/>
      <c r="M46" s="16" t="s">
        <v>131</v>
      </c>
      <c r="N46" s="16" t="s">
        <v>35</v>
      </c>
      <c r="O46" s="16"/>
      <c r="P46" s="4"/>
      <c r="Q46" s="4"/>
      <c r="R46" s="4">
        <v>0.33</v>
      </c>
      <c r="S46" s="4">
        <v>0.33</v>
      </c>
      <c r="T46" s="4">
        <v>0.34</v>
      </c>
      <c r="U46" s="4"/>
      <c r="V46" s="4"/>
      <c r="W46" s="4"/>
      <c r="X46" s="4"/>
      <c r="Y46" s="4"/>
      <c r="Z46" s="4"/>
      <c r="AA46" s="4"/>
      <c r="AB46" s="16"/>
      <c r="AC46" s="5">
        <f t="shared" si="0"/>
        <v>0.19999999999999979</v>
      </c>
    </row>
    <row r="47" spans="1:29" s="2" customFormat="1" ht="45" x14ac:dyDescent="0.25">
      <c r="B47" s="16" t="s">
        <v>102</v>
      </c>
      <c r="C47" s="16" t="s">
        <v>67</v>
      </c>
      <c r="D47" s="16" t="s">
        <v>35</v>
      </c>
      <c r="E47" s="16"/>
      <c r="F47" s="16"/>
      <c r="G47" s="16"/>
      <c r="H47" s="16" t="s">
        <v>110</v>
      </c>
      <c r="I47" s="13">
        <v>558.5</v>
      </c>
      <c r="J47" s="16"/>
      <c r="K47" s="16"/>
      <c r="L47" s="16"/>
      <c r="M47" s="16" t="s">
        <v>84</v>
      </c>
      <c r="N47" s="16" t="s">
        <v>35</v>
      </c>
      <c r="O47" s="16"/>
      <c r="P47" s="4"/>
      <c r="Q47" s="4">
        <v>55.88</v>
      </c>
      <c r="R47" s="4" t="e">
        <f>80.76-#REF!</f>
        <v>#REF!</v>
      </c>
      <c r="S47" s="4">
        <v>85</v>
      </c>
      <c r="T47" s="4">
        <v>85</v>
      </c>
      <c r="U47" s="4">
        <v>85</v>
      </c>
      <c r="V47" s="4">
        <v>85</v>
      </c>
      <c r="W47" s="4">
        <v>85</v>
      </c>
      <c r="X47" s="4"/>
      <c r="Y47" s="4"/>
      <c r="Z47" s="4"/>
      <c r="AA47" s="4"/>
      <c r="AB47" s="16"/>
      <c r="AC47" s="5" t="e">
        <f t="shared" si="0"/>
        <v>#REF!</v>
      </c>
    </row>
    <row r="48" spans="1:29" s="2" customFormat="1" x14ac:dyDescent="0.25">
      <c r="B48" s="16" t="s">
        <v>68</v>
      </c>
      <c r="C48" s="16" t="s">
        <v>116</v>
      </c>
      <c r="D48" s="16" t="s">
        <v>35</v>
      </c>
      <c r="E48" s="16"/>
      <c r="F48" s="16"/>
      <c r="G48" s="16"/>
      <c r="H48" s="16"/>
      <c r="I48" s="13">
        <v>39.619999999999997</v>
      </c>
      <c r="J48" s="16"/>
      <c r="K48" s="16"/>
      <c r="L48" s="16"/>
      <c r="M48" s="16" t="s">
        <v>30</v>
      </c>
      <c r="N48" s="16" t="s">
        <v>35</v>
      </c>
      <c r="O48" s="16"/>
      <c r="P48" s="4"/>
      <c r="Q48" s="4">
        <v>2.5</v>
      </c>
      <c r="R48" s="4">
        <v>18.3</v>
      </c>
      <c r="S48" s="4">
        <v>18.559999999999999</v>
      </c>
      <c r="T48" s="4"/>
      <c r="U48" s="4"/>
      <c r="V48" s="4"/>
      <c r="W48" s="4"/>
      <c r="X48" s="4"/>
      <c r="Y48" s="4"/>
      <c r="Z48" s="4"/>
      <c r="AA48" s="4"/>
      <c r="AB48" s="16"/>
      <c r="AC48" s="5">
        <f t="shared" si="0"/>
        <v>0.25999999999999801</v>
      </c>
    </row>
    <row r="49" spans="2:29" ht="56.25" x14ac:dyDescent="0.25">
      <c r="B49" s="16" t="s">
        <v>143</v>
      </c>
      <c r="C49" s="16" t="s">
        <v>144</v>
      </c>
      <c r="D49" s="6" t="s">
        <v>35</v>
      </c>
      <c r="E49" s="7" t="s">
        <v>14</v>
      </c>
      <c r="F49" s="7"/>
      <c r="G49" s="7"/>
      <c r="H49" s="6" t="s">
        <v>35</v>
      </c>
      <c r="I49" s="14">
        <v>0</v>
      </c>
      <c r="J49" s="16"/>
      <c r="K49" s="16"/>
      <c r="L49" s="16"/>
      <c r="M49" s="6" t="s">
        <v>84</v>
      </c>
      <c r="N49" s="6" t="s">
        <v>35</v>
      </c>
      <c r="O49" s="16"/>
      <c r="P49" s="4"/>
      <c r="Q49" s="4"/>
      <c r="R49" s="4"/>
      <c r="S49" s="4"/>
      <c r="T49" s="4"/>
      <c r="U49" s="4"/>
      <c r="V49" s="4"/>
      <c r="W49" s="4"/>
      <c r="X49" s="4"/>
      <c r="Y49" s="4"/>
      <c r="Z49" s="4"/>
      <c r="AA49" s="4"/>
      <c r="AB49" s="16"/>
      <c r="AC49" s="5">
        <f t="shared" si="0"/>
        <v>0</v>
      </c>
    </row>
  </sheetData>
  <mergeCells count="1">
    <mergeCell ref="B5:AB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W25"/>
  <sheetViews>
    <sheetView zoomScale="85" zoomScaleNormal="85" workbookViewId="0">
      <selection activeCell="B10" sqref="B10"/>
    </sheetView>
  </sheetViews>
  <sheetFormatPr defaultColWidth="9.140625" defaultRowHeight="11.25" x14ac:dyDescent="0.25"/>
  <cols>
    <col min="1" max="1" width="2.28515625" style="264" customWidth="1"/>
    <col min="2" max="2" width="5.7109375" style="259" bestFit="1" customWidth="1"/>
    <col min="3" max="3" width="19.42578125" style="259" customWidth="1"/>
    <col min="4" max="4" width="15.28515625" style="259" customWidth="1"/>
    <col min="5" max="5" width="8" style="259" customWidth="1"/>
    <col min="6" max="6" width="55" style="259" customWidth="1"/>
    <col min="7" max="7" width="10.7109375" style="259" customWidth="1"/>
    <col min="8" max="8" width="13.140625" style="301" customWidth="1"/>
    <col min="9" max="9" width="13.140625" style="331" customWidth="1"/>
    <col min="10" max="10" width="4.5703125" style="259" customWidth="1"/>
    <col min="11" max="11" width="4.28515625" style="259" customWidth="1"/>
    <col min="12" max="12" width="6.28515625" style="259" customWidth="1"/>
    <col min="13" max="13" width="9.140625" style="259" customWidth="1"/>
    <col min="14" max="14" width="9.140625" style="330" customWidth="1"/>
    <col min="15" max="15" width="16.85546875" style="259" customWidth="1"/>
    <col min="16" max="16" width="75" style="259" customWidth="1"/>
    <col min="17" max="17" width="4.7109375" style="303" bestFit="1" customWidth="1"/>
    <col min="18" max="19" width="5.5703125" style="303" bestFit="1" customWidth="1"/>
    <col min="20" max="21" width="4.7109375" style="303" bestFit="1" customWidth="1"/>
    <col min="22" max="22" width="5.5703125" style="303" bestFit="1" customWidth="1"/>
    <col min="23" max="23" width="9.140625" style="322"/>
    <col min="24" max="16384" width="9.140625" style="259"/>
  </cols>
  <sheetData>
    <row r="2" spans="2:23" s="282" customFormat="1" ht="56.25" x14ac:dyDescent="0.25">
      <c r="B2" s="273" t="s">
        <v>0</v>
      </c>
      <c r="C2" s="273" t="s">
        <v>1</v>
      </c>
      <c r="D2" s="273" t="s">
        <v>156</v>
      </c>
      <c r="E2" s="273" t="s">
        <v>38</v>
      </c>
      <c r="F2" s="273" t="s">
        <v>1462</v>
      </c>
      <c r="G2" s="11" t="s">
        <v>154</v>
      </c>
      <c r="H2" s="281" t="s">
        <v>807</v>
      </c>
      <c r="I2" s="344" t="s">
        <v>2074</v>
      </c>
      <c r="J2" s="11" t="s">
        <v>148</v>
      </c>
      <c r="K2" s="11" t="s">
        <v>149</v>
      </c>
      <c r="L2" s="11" t="s">
        <v>1677</v>
      </c>
      <c r="M2" s="273" t="s">
        <v>2</v>
      </c>
      <c r="N2" s="364" t="s">
        <v>2075</v>
      </c>
      <c r="O2" s="273" t="s">
        <v>157</v>
      </c>
      <c r="P2" s="273" t="s">
        <v>3</v>
      </c>
      <c r="Q2" s="280">
        <v>2018</v>
      </c>
      <c r="R2" s="280">
        <v>2019</v>
      </c>
      <c r="S2" s="280">
        <v>2020</v>
      </c>
      <c r="T2" s="280">
        <v>2021</v>
      </c>
      <c r="U2" s="280">
        <v>2022</v>
      </c>
      <c r="V2" s="280">
        <v>2023</v>
      </c>
      <c r="W2" s="280" t="s">
        <v>1883</v>
      </c>
    </row>
    <row r="3" spans="2:23" ht="11.25" customHeight="1" x14ac:dyDescent="0.25">
      <c r="B3" s="463" t="s">
        <v>1678</v>
      </c>
      <c r="C3" s="463"/>
      <c r="D3" s="463"/>
      <c r="E3" s="463"/>
      <c r="F3" s="463"/>
      <c r="G3" s="463"/>
      <c r="H3" s="463"/>
      <c r="I3" s="463"/>
      <c r="J3" s="463"/>
      <c r="K3" s="463"/>
      <c r="L3" s="463"/>
      <c r="M3" s="463"/>
      <c r="N3" s="463"/>
      <c r="O3" s="463"/>
      <c r="P3" s="463"/>
      <c r="Q3" s="463"/>
      <c r="R3" s="463"/>
      <c r="S3" s="463"/>
      <c r="T3" s="463"/>
      <c r="U3" s="463"/>
      <c r="V3" s="463"/>
      <c r="W3" s="463"/>
    </row>
    <row r="4" spans="2:23" ht="33.75" customHeight="1" x14ac:dyDescent="0.25">
      <c r="B4" s="437" t="s">
        <v>1679</v>
      </c>
      <c r="C4" s="355" t="s">
        <v>1680</v>
      </c>
      <c r="D4" s="462" t="s">
        <v>1681</v>
      </c>
      <c r="E4" s="462"/>
      <c r="F4" s="462"/>
      <c r="G4" s="462"/>
      <c r="H4" s="462"/>
      <c r="I4" s="462"/>
      <c r="J4" s="462"/>
      <c r="K4" s="462"/>
      <c r="L4" s="462"/>
      <c r="M4" s="462"/>
      <c r="N4" s="462"/>
      <c r="O4" s="462"/>
      <c r="P4" s="462"/>
      <c r="Q4" s="462"/>
      <c r="R4" s="462"/>
      <c r="S4" s="462"/>
      <c r="T4" s="462"/>
      <c r="U4" s="462"/>
      <c r="V4" s="462"/>
      <c r="W4" s="462"/>
    </row>
    <row r="5" spans="2:23" ht="112.5" x14ac:dyDescent="0.25">
      <c r="B5" s="285" t="s">
        <v>1682</v>
      </c>
      <c r="C5" s="286" t="s">
        <v>1683</v>
      </c>
      <c r="D5" s="320" t="s">
        <v>1226</v>
      </c>
      <c r="E5" s="287"/>
      <c r="F5" s="294" t="s">
        <v>2058</v>
      </c>
      <c r="G5" s="294" t="s">
        <v>1911</v>
      </c>
      <c r="H5" s="288">
        <v>1.4000000000000001</v>
      </c>
      <c r="I5" s="363">
        <v>1.4</v>
      </c>
      <c r="J5" s="294"/>
      <c r="K5" s="294"/>
      <c r="L5" s="294"/>
      <c r="M5" s="439" t="s">
        <v>1684</v>
      </c>
      <c r="N5" s="365" t="s">
        <v>602</v>
      </c>
      <c r="O5" s="320" t="s">
        <v>2109</v>
      </c>
      <c r="P5" s="313" t="s">
        <v>1685</v>
      </c>
      <c r="Q5" s="292">
        <v>0.5</v>
      </c>
      <c r="R5" s="292">
        <v>0.4</v>
      </c>
      <c r="S5" s="292">
        <v>0.35</v>
      </c>
      <c r="T5" s="292">
        <v>0.1</v>
      </c>
      <c r="U5" s="292">
        <v>0</v>
      </c>
      <c r="V5" s="292">
        <v>0</v>
      </c>
      <c r="W5" s="321">
        <v>1.35</v>
      </c>
    </row>
    <row r="6" spans="2:23" ht="33.75" x14ac:dyDescent="0.25">
      <c r="B6" s="438" t="s">
        <v>1686</v>
      </c>
      <c r="C6" s="432" t="s">
        <v>1687</v>
      </c>
      <c r="D6" s="432" t="s">
        <v>31</v>
      </c>
      <c r="E6" s="438" t="s">
        <v>1688</v>
      </c>
      <c r="F6" s="432" t="s">
        <v>2057</v>
      </c>
      <c r="G6" s="432"/>
      <c r="H6" s="288">
        <v>0</v>
      </c>
      <c r="I6" s="363">
        <v>8.3000000000000007</v>
      </c>
      <c r="J6" s="432"/>
      <c r="K6" s="432"/>
      <c r="L6" s="432"/>
      <c r="M6" s="432" t="s">
        <v>45</v>
      </c>
      <c r="N6" s="323" t="s">
        <v>45</v>
      </c>
      <c r="O6" s="432" t="s">
        <v>1870</v>
      </c>
      <c r="P6" s="438"/>
      <c r="Q6" s="269">
        <v>0</v>
      </c>
      <c r="R6" s="269">
        <v>0</v>
      </c>
      <c r="S6" s="269">
        <v>0</v>
      </c>
      <c r="T6" s="269">
        <v>0</v>
      </c>
      <c r="U6" s="269">
        <v>0</v>
      </c>
      <c r="V6" s="269">
        <v>0</v>
      </c>
      <c r="W6" s="321">
        <v>0</v>
      </c>
    </row>
    <row r="7" spans="2:23" s="264" customFormat="1" ht="90" x14ac:dyDescent="0.25">
      <c r="B7" s="438" t="s">
        <v>1689</v>
      </c>
      <c r="C7" s="432" t="s">
        <v>1690</v>
      </c>
      <c r="D7" s="432" t="s">
        <v>1871</v>
      </c>
      <c r="E7" s="438"/>
      <c r="F7" s="432" t="s">
        <v>1691</v>
      </c>
      <c r="G7" s="432"/>
      <c r="H7" s="354">
        <v>43.89</v>
      </c>
      <c r="I7" s="377">
        <v>0</v>
      </c>
      <c r="J7" s="432"/>
      <c r="K7" s="432"/>
      <c r="L7" s="432"/>
      <c r="M7" s="438" t="s">
        <v>120</v>
      </c>
      <c r="N7" s="362" t="s">
        <v>26</v>
      </c>
      <c r="O7" s="432" t="s">
        <v>1872</v>
      </c>
      <c r="P7" s="432" t="s">
        <v>1693</v>
      </c>
      <c r="Q7" s="269">
        <v>3.56</v>
      </c>
      <c r="R7" s="269">
        <v>17.43</v>
      </c>
      <c r="S7" s="289">
        <v>12.97</v>
      </c>
      <c r="T7" s="289">
        <v>1.21</v>
      </c>
      <c r="U7" s="269">
        <v>2.8</v>
      </c>
      <c r="V7" s="269">
        <v>2.33</v>
      </c>
      <c r="W7" s="433">
        <v>40.299999999999997</v>
      </c>
    </row>
    <row r="8" spans="2:23" ht="56.25" x14ac:dyDescent="0.25">
      <c r="B8" s="285" t="s">
        <v>1694</v>
      </c>
      <c r="C8" s="286" t="s">
        <v>1695</v>
      </c>
      <c r="D8" s="286" t="s">
        <v>1696</v>
      </c>
      <c r="E8" s="286"/>
      <c r="F8" s="286" t="s">
        <v>1697</v>
      </c>
      <c r="G8" s="286"/>
      <c r="H8" s="288">
        <v>0.28160000000000002</v>
      </c>
      <c r="I8" s="363">
        <v>0</v>
      </c>
      <c r="J8" s="286"/>
      <c r="K8" s="286"/>
      <c r="L8" s="286"/>
      <c r="M8" s="438" t="s">
        <v>83</v>
      </c>
      <c r="N8" s="362" t="s">
        <v>26</v>
      </c>
      <c r="O8" s="286" t="s">
        <v>1696</v>
      </c>
      <c r="P8" s="286" t="s">
        <v>1698</v>
      </c>
      <c r="Q8" s="292">
        <v>6.7599999999999993E-2</v>
      </c>
      <c r="R8" s="292">
        <v>4.1200000000000001E-2</v>
      </c>
      <c r="S8" s="292">
        <v>4.7199999999999999E-2</v>
      </c>
      <c r="T8" s="292">
        <v>5.4199999999999998E-2</v>
      </c>
      <c r="U8" s="292">
        <v>0</v>
      </c>
      <c r="V8" s="292">
        <v>0</v>
      </c>
      <c r="W8" s="321">
        <v>0.2102</v>
      </c>
    </row>
    <row r="9" spans="2:23" ht="44.25" customHeight="1" x14ac:dyDescent="0.25">
      <c r="B9" s="437" t="s">
        <v>1699</v>
      </c>
      <c r="C9" s="355" t="s">
        <v>1700</v>
      </c>
      <c r="D9" s="462" t="s">
        <v>2070</v>
      </c>
      <c r="E9" s="462"/>
      <c r="F9" s="462"/>
      <c r="G9" s="462"/>
      <c r="H9" s="462"/>
      <c r="I9" s="462"/>
      <c r="J9" s="462"/>
      <c r="K9" s="462"/>
      <c r="L9" s="462"/>
      <c r="M9" s="462"/>
      <c r="N9" s="462"/>
      <c r="O9" s="462"/>
      <c r="P9" s="462"/>
      <c r="Q9" s="462"/>
      <c r="R9" s="462"/>
      <c r="S9" s="462"/>
      <c r="T9" s="462"/>
      <c r="U9" s="462"/>
      <c r="V9" s="462"/>
      <c r="W9" s="462"/>
    </row>
    <row r="10" spans="2:23" ht="168.75" x14ac:dyDescent="0.25">
      <c r="B10" s="285" t="s">
        <v>1701</v>
      </c>
      <c r="C10" s="286" t="s">
        <v>1683</v>
      </c>
      <c r="D10" s="320" t="s">
        <v>1226</v>
      </c>
      <c r="E10" s="287"/>
      <c r="F10" s="286" t="s">
        <v>2059</v>
      </c>
      <c r="G10" s="286" t="s">
        <v>1911</v>
      </c>
      <c r="H10" s="288">
        <v>3.5649999999999999</v>
      </c>
      <c r="I10" s="363">
        <v>1.1000000000000001</v>
      </c>
      <c r="J10" s="286"/>
      <c r="K10" s="286"/>
      <c r="L10" s="286"/>
      <c r="M10" s="439" t="s">
        <v>2060</v>
      </c>
      <c r="N10" s="365" t="s">
        <v>602</v>
      </c>
      <c r="O10" s="320" t="s">
        <v>2110</v>
      </c>
      <c r="P10" s="294" t="s">
        <v>1912</v>
      </c>
      <c r="Q10" s="292">
        <v>0.8</v>
      </c>
      <c r="R10" s="292">
        <v>0.8</v>
      </c>
      <c r="S10" s="292">
        <v>0.8</v>
      </c>
      <c r="T10" s="292">
        <v>0.8</v>
      </c>
      <c r="U10" s="292">
        <v>0.3</v>
      </c>
      <c r="V10" s="292">
        <v>0</v>
      </c>
      <c r="W10" s="321">
        <v>3.5</v>
      </c>
    </row>
    <row r="11" spans="2:23" s="264" customFormat="1" ht="67.5" x14ac:dyDescent="0.25">
      <c r="B11" s="438" t="s">
        <v>1703</v>
      </c>
      <c r="C11" s="432" t="s">
        <v>1704</v>
      </c>
      <c r="D11" s="432" t="s">
        <v>1873</v>
      </c>
      <c r="E11" s="438"/>
      <c r="F11" s="432" t="s">
        <v>1705</v>
      </c>
      <c r="G11" s="432"/>
      <c r="H11" s="288">
        <v>3.49</v>
      </c>
      <c r="I11" s="363">
        <v>1.8</v>
      </c>
      <c r="J11" s="432"/>
      <c r="K11" s="432"/>
      <c r="L11" s="432"/>
      <c r="M11" s="438" t="s">
        <v>1706</v>
      </c>
      <c r="N11" s="362">
        <v>2016</v>
      </c>
      <c r="O11" s="432" t="s">
        <v>1707</v>
      </c>
      <c r="P11" s="432" t="s">
        <v>2061</v>
      </c>
      <c r="Q11" s="269">
        <v>1</v>
      </c>
      <c r="R11" s="269">
        <v>0.25</v>
      </c>
      <c r="S11" s="269">
        <v>0.25</v>
      </c>
      <c r="T11" s="269">
        <v>0</v>
      </c>
      <c r="U11" s="269">
        <v>0</v>
      </c>
      <c r="V11" s="269">
        <v>0</v>
      </c>
      <c r="W11" s="321">
        <v>1.5</v>
      </c>
    </row>
    <row r="12" spans="2:23" ht="56.25" x14ac:dyDescent="0.25">
      <c r="B12" s="285" t="s">
        <v>1708</v>
      </c>
      <c r="C12" s="286" t="s">
        <v>1695</v>
      </c>
      <c r="D12" s="286" t="s">
        <v>1696</v>
      </c>
      <c r="E12" s="287"/>
      <c r="F12" s="286" t="s">
        <v>1709</v>
      </c>
      <c r="G12" s="286"/>
      <c r="H12" s="288">
        <v>0</v>
      </c>
      <c r="I12" s="363">
        <v>0</v>
      </c>
      <c r="J12" s="286"/>
      <c r="K12" s="286"/>
      <c r="L12" s="286"/>
      <c r="M12" s="439" t="s">
        <v>26</v>
      </c>
      <c r="N12" s="365" t="s">
        <v>26</v>
      </c>
      <c r="O12" s="286" t="s">
        <v>1696</v>
      </c>
      <c r="P12" s="313" t="s">
        <v>1710</v>
      </c>
      <c r="Q12" s="292">
        <v>0</v>
      </c>
      <c r="R12" s="292">
        <v>0</v>
      </c>
      <c r="S12" s="292">
        <v>0</v>
      </c>
      <c r="T12" s="292">
        <v>0</v>
      </c>
      <c r="U12" s="292">
        <v>0</v>
      </c>
      <c r="V12" s="292">
        <v>0</v>
      </c>
      <c r="W12" s="321">
        <v>0</v>
      </c>
    </row>
    <row r="13" spans="2:23" ht="177" customHeight="1" x14ac:dyDescent="0.25">
      <c r="B13" s="437" t="s">
        <v>1711</v>
      </c>
      <c r="C13" s="355" t="s">
        <v>1712</v>
      </c>
      <c r="D13" s="462" t="s">
        <v>2069</v>
      </c>
      <c r="E13" s="462"/>
      <c r="F13" s="462"/>
      <c r="G13" s="462"/>
      <c r="H13" s="462"/>
      <c r="I13" s="462"/>
      <c r="J13" s="462"/>
      <c r="K13" s="462"/>
      <c r="L13" s="462"/>
      <c r="M13" s="462"/>
      <c r="N13" s="462"/>
      <c r="O13" s="462"/>
      <c r="P13" s="462"/>
      <c r="Q13" s="462"/>
      <c r="R13" s="462"/>
      <c r="S13" s="462"/>
      <c r="T13" s="462"/>
      <c r="U13" s="462"/>
      <c r="V13" s="462"/>
      <c r="W13" s="462"/>
    </row>
    <row r="14" spans="2:23" ht="101.25" x14ac:dyDescent="0.25">
      <c r="B14" s="285" t="s">
        <v>1713</v>
      </c>
      <c r="C14" s="286" t="s">
        <v>1683</v>
      </c>
      <c r="D14" s="320" t="s">
        <v>1226</v>
      </c>
      <c r="E14" s="287" t="s">
        <v>81</v>
      </c>
      <c r="F14" s="286" t="s">
        <v>2062</v>
      </c>
      <c r="G14" s="286"/>
      <c r="H14" s="288">
        <v>1.2050000000000001</v>
      </c>
      <c r="I14" s="363">
        <v>1.2</v>
      </c>
      <c r="J14" s="286"/>
      <c r="K14" s="286"/>
      <c r="L14" s="286"/>
      <c r="M14" s="439" t="s">
        <v>1702</v>
      </c>
      <c r="N14" s="365" t="s">
        <v>602</v>
      </c>
      <c r="O14" s="320" t="s">
        <v>2111</v>
      </c>
      <c r="P14" s="286" t="s">
        <v>1714</v>
      </c>
      <c r="Q14" s="292">
        <v>0.4</v>
      </c>
      <c r="R14" s="292">
        <v>0.39</v>
      </c>
      <c r="S14" s="292">
        <v>0.27</v>
      </c>
      <c r="T14" s="292">
        <v>0</v>
      </c>
      <c r="U14" s="292">
        <v>0</v>
      </c>
      <c r="V14" s="292">
        <v>0</v>
      </c>
      <c r="W14" s="321">
        <v>1.06</v>
      </c>
    </row>
    <row r="15" spans="2:23" ht="180" x14ac:dyDescent="0.25">
      <c r="B15" s="438" t="s">
        <v>1715</v>
      </c>
      <c r="C15" s="432" t="s">
        <v>1704</v>
      </c>
      <c r="D15" s="432" t="s">
        <v>1716</v>
      </c>
      <c r="E15" s="438"/>
      <c r="F15" s="432" t="s">
        <v>1717</v>
      </c>
      <c r="G15" s="432" t="s">
        <v>1718</v>
      </c>
      <c r="H15" s="288">
        <v>0</v>
      </c>
      <c r="I15" s="363">
        <v>0</v>
      </c>
      <c r="J15" s="432"/>
      <c r="K15" s="432"/>
      <c r="L15" s="432"/>
      <c r="M15" s="438" t="s">
        <v>1692</v>
      </c>
      <c r="N15" s="362" t="s">
        <v>26</v>
      </c>
      <c r="O15" s="432" t="s">
        <v>1716</v>
      </c>
      <c r="P15" s="432" t="s">
        <v>1719</v>
      </c>
      <c r="Q15" s="269">
        <v>0</v>
      </c>
      <c r="R15" s="269">
        <v>0</v>
      </c>
      <c r="S15" s="269">
        <v>0</v>
      </c>
      <c r="T15" s="269">
        <v>0</v>
      </c>
      <c r="U15" s="269">
        <v>0</v>
      </c>
      <c r="V15" s="269">
        <v>0</v>
      </c>
      <c r="W15" s="321">
        <v>0</v>
      </c>
    </row>
    <row r="16" spans="2:23" ht="56.25" x14ac:dyDescent="0.25">
      <c r="B16" s="285" t="s">
        <v>1720</v>
      </c>
      <c r="C16" s="320" t="s">
        <v>1695</v>
      </c>
      <c r="D16" s="320" t="s">
        <v>1696</v>
      </c>
      <c r="E16" s="287"/>
      <c r="F16" s="286" t="s">
        <v>1709</v>
      </c>
      <c r="G16" s="286"/>
      <c r="H16" s="288">
        <v>0</v>
      </c>
      <c r="I16" s="363">
        <v>0</v>
      </c>
      <c r="J16" s="286"/>
      <c r="K16" s="286"/>
      <c r="L16" s="286"/>
      <c r="M16" s="439" t="s">
        <v>26</v>
      </c>
      <c r="N16" s="365" t="s">
        <v>26</v>
      </c>
      <c r="O16" s="320" t="s">
        <v>1696</v>
      </c>
      <c r="P16" s="320" t="s">
        <v>1721</v>
      </c>
      <c r="Q16" s="292">
        <v>0</v>
      </c>
      <c r="R16" s="292">
        <v>0</v>
      </c>
      <c r="S16" s="292">
        <v>0</v>
      </c>
      <c r="T16" s="292">
        <v>0</v>
      </c>
      <c r="U16" s="292">
        <v>0</v>
      </c>
      <c r="V16" s="292">
        <v>0</v>
      </c>
      <c r="W16" s="321">
        <v>0</v>
      </c>
    </row>
    <row r="17" spans="1:23" ht="11.25" customHeight="1" x14ac:dyDescent="0.25">
      <c r="B17" s="463" t="s">
        <v>1722</v>
      </c>
      <c r="C17" s="463"/>
      <c r="D17" s="463"/>
      <c r="E17" s="463"/>
      <c r="F17" s="463"/>
      <c r="G17" s="463"/>
      <c r="H17" s="463"/>
      <c r="I17" s="463"/>
      <c r="J17" s="463"/>
      <c r="K17" s="463"/>
      <c r="L17" s="463"/>
      <c r="M17" s="463"/>
      <c r="N17" s="463"/>
      <c r="O17" s="463"/>
      <c r="P17" s="463"/>
      <c r="Q17" s="463"/>
      <c r="R17" s="463"/>
      <c r="S17" s="463"/>
      <c r="T17" s="463"/>
      <c r="U17" s="463"/>
      <c r="V17" s="463"/>
      <c r="W17" s="463"/>
    </row>
    <row r="18" spans="1:23" ht="22.5" customHeight="1" x14ac:dyDescent="0.25">
      <c r="B18" s="437" t="s">
        <v>1723</v>
      </c>
      <c r="C18" s="355" t="s">
        <v>1724</v>
      </c>
      <c r="D18" s="462" t="s">
        <v>1725</v>
      </c>
      <c r="E18" s="462"/>
      <c r="F18" s="462"/>
      <c r="G18" s="462"/>
      <c r="H18" s="462"/>
      <c r="I18" s="462"/>
      <c r="J18" s="462"/>
      <c r="K18" s="462"/>
      <c r="L18" s="462"/>
      <c r="M18" s="462"/>
      <c r="N18" s="462"/>
      <c r="O18" s="462"/>
      <c r="P18" s="462"/>
      <c r="Q18" s="462"/>
      <c r="R18" s="462"/>
      <c r="S18" s="462"/>
      <c r="T18" s="462"/>
      <c r="U18" s="462"/>
      <c r="V18" s="462"/>
      <c r="W18" s="462"/>
    </row>
    <row r="19" spans="1:23" ht="78.75" x14ac:dyDescent="0.25">
      <c r="A19" s="265"/>
      <c r="B19" s="285" t="s">
        <v>1726</v>
      </c>
      <c r="C19" s="286" t="s">
        <v>1727</v>
      </c>
      <c r="D19" s="286" t="s">
        <v>1728</v>
      </c>
      <c r="E19" s="287"/>
      <c r="F19" s="286" t="s">
        <v>1729</v>
      </c>
      <c r="G19" s="286"/>
      <c r="H19" s="288">
        <v>12.11</v>
      </c>
      <c r="I19" s="363">
        <v>0</v>
      </c>
      <c r="J19" s="286"/>
      <c r="K19" s="286"/>
      <c r="L19" s="286"/>
      <c r="M19" s="439" t="s">
        <v>1730</v>
      </c>
      <c r="N19" s="365" t="s">
        <v>26</v>
      </c>
      <c r="O19" s="286" t="s">
        <v>1731</v>
      </c>
      <c r="P19" s="286" t="s">
        <v>1732</v>
      </c>
      <c r="Q19" s="292">
        <v>3.7</v>
      </c>
      <c r="R19" s="292">
        <v>3.8</v>
      </c>
      <c r="S19" s="292">
        <v>0</v>
      </c>
      <c r="T19" s="292">
        <v>0</v>
      </c>
      <c r="U19" s="292">
        <v>0</v>
      </c>
      <c r="V19" s="292">
        <v>0</v>
      </c>
      <c r="W19" s="321">
        <v>7.5</v>
      </c>
    </row>
    <row r="20" spans="1:23" ht="48" customHeight="1" x14ac:dyDescent="0.25">
      <c r="B20" s="437" t="s">
        <v>623</v>
      </c>
      <c r="C20" s="355" t="s">
        <v>1560</v>
      </c>
      <c r="D20" s="462" t="s">
        <v>1733</v>
      </c>
      <c r="E20" s="462"/>
      <c r="F20" s="462"/>
      <c r="G20" s="462"/>
      <c r="H20" s="462"/>
      <c r="I20" s="462"/>
      <c r="J20" s="462"/>
      <c r="K20" s="462"/>
      <c r="L20" s="462"/>
      <c r="M20" s="462"/>
      <c r="N20" s="462"/>
      <c r="O20" s="462"/>
      <c r="P20" s="462"/>
      <c r="Q20" s="462"/>
      <c r="R20" s="462"/>
      <c r="S20" s="462"/>
      <c r="T20" s="462"/>
      <c r="U20" s="462"/>
      <c r="V20" s="462"/>
      <c r="W20" s="462"/>
    </row>
    <row r="21" spans="1:23" s="264" customFormat="1" ht="112.5" x14ac:dyDescent="0.25">
      <c r="B21" s="438" t="s">
        <v>1734</v>
      </c>
      <c r="C21" s="432" t="s">
        <v>1735</v>
      </c>
      <c r="D21" s="438" t="s">
        <v>1226</v>
      </c>
      <c r="E21" s="438" t="s">
        <v>620</v>
      </c>
      <c r="F21" s="432" t="s">
        <v>1736</v>
      </c>
      <c r="G21" s="432" t="s">
        <v>1737</v>
      </c>
      <c r="H21" s="354">
        <v>16</v>
      </c>
      <c r="I21" s="377">
        <v>0</v>
      </c>
      <c r="J21" s="432"/>
      <c r="K21" s="432"/>
      <c r="L21" s="432"/>
      <c r="M21" s="438"/>
      <c r="N21" s="362" t="s">
        <v>26</v>
      </c>
      <c r="O21" s="438" t="s">
        <v>1226</v>
      </c>
      <c r="P21" s="432" t="s">
        <v>1738</v>
      </c>
      <c r="Q21" s="269">
        <v>0</v>
      </c>
      <c r="R21" s="269">
        <v>0</v>
      </c>
      <c r="S21" s="269">
        <v>0</v>
      </c>
      <c r="T21" s="269">
        <v>0</v>
      </c>
      <c r="U21" s="269">
        <v>0</v>
      </c>
      <c r="V21" s="269">
        <v>16</v>
      </c>
      <c r="W21" s="433">
        <v>16</v>
      </c>
    </row>
    <row r="22" spans="1:23" ht="11.25" customHeight="1" x14ac:dyDescent="0.25">
      <c r="B22" s="463" t="s">
        <v>1739</v>
      </c>
      <c r="C22" s="463"/>
      <c r="D22" s="463"/>
      <c r="E22" s="463"/>
      <c r="F22" s="463"/>
      <c r="G22" s="463"/>
      <c r="H22" s="463"/>
      <c r="I22" s="463"/>
      <c r="J22" s="463"/>
      <c r="K22" s="463"/>
      <c r="L22" s="463"/>
      <c r="M22" s="463"/>
      <c r="N22" s="463"/>
      <c r="O22" s="463"/>
      <c r="P22" s="463"/>
      <c r="Q22" s="463"/>
      <c r="R22" s="463"/>
      <c r="S22" s="463"/>
      <c r="T22" s="463"/>
      <c r="U22" s="463"/>
      <c r="V22" s="463"/>
      <c r="W22" s="463"/>
    </row>
    <row r="23" spans="1:23" ht="45" customHeight="1" x14ac:dyDescent="0.25">
      <c r="B23" s="437" t="s">
        <v>1740</v>
      </c>
      <c r="C23" s="355" t="s">
        <v>584</v>
      </c>
      <c r="D23" s="462" t="s">
        <v>1741</v>
      </c>
      <c r="E23" s="462"/>
      <c r="F23" s="462"/>
      <c r="G23" s="462"/>
      <c r="H23" s="462"/>
      <c r="I23" s="462"/>
      <c r="J23" s="462"/>
      <c r="K23" s="462"/>
      <c r="L23" s="462"/>
      <c r="M23" s="462"/>
      <c r="N23" s="462"/>
      <c r="O23" s="462"/>
      <c r="P23" s="462"/>
      <c r="Q23" s="462"/>
      <c r="R23" s="462"/>
      <c r="S23" s="462"/>
      <c r="T23" s="462"/>
      <c r="U23" s="462"/>
      <c r="V23" s="462"/>
      <c r="W23" s="462"/>
    </row>
    <row r="24" spans="1:23" s="264" customFormat="1" ht="112.5" x14ac:dyDescent="0.25">
      <c r="B24" s="438" t="s">
        <v>1742</v>
      </c>
      <c r="C24" s="268" t="s">
        <v>587</v>
      </c>
      <c r="D24" s="432"/>
      <c r="E24" s="438" t="s">
        <v>1620</v>
      </c>
      <c r="F24" s="268" t="s">
        <v>589</v>
      </c>
      <c r="G24" s="432" t="s">
        <v>1737</v>
      </c>
      <c r="H24" s="354">
        <v>19</v>
      </c>
      <c r="I24" s="377">
        <v>0</v>
      </c>
      <c r="J24" s="268"/>
      <c r="K24" s="268"/>
      <c r="L24" s="268"/>
      <c r="M24" s="438"/>
      <c r="N24" s="362" t="s">
        <v>26</v>
      </c>
      <c r="O24" s="432"/>
      <c r="P24" s="432"/>
      <c r="Q24" s="269">
        <v>0</v>
      </c>
      <c r="R24" s="269">
        <v>0</v>
      </c>
      <c r="S24" s="269">
        <v>0</v>
      </c>
      <c r="T24" s="269">
        <v>0</v>
      </c>
      <c r="U24" s="269">
        <v>0</v>
      </c>
      <c r="V24" s="269">
        <v>19</v>
      </c>
      <c r="W24" s="433">
        <v>19</v>
      </c>
    </row>
    <row r="25" spans="1:23" s="264" customFormat="1" ht="112.5" x14ac:dyDescent="0.25">
      <c r="B25" s="438" t="s">
        <v>1743</v>
      </c>
      <c r="C25" s="268" t="s">
        <v>591</v>
      </c>
      <c r="D25" s="432"/>
      <c r="E25" s="268"/>
      <c r="F25" s="268" t="s">
        <v>1744</v>
      </c>
      <c r="G25" s="432" t="s">
        <v>1737</v>
      </c>
      <c r="H25" s="354">
        <v>20</v>
      </c>
      <c r="I25" s="377">
        <v>0</v>
      </c>
      <c r="J25" s="268"/>
      <c r="K25" s="268"/>
      <c r="L25" s="268"/>
      <c r="M25" s="438"/>
      <c r="N25" s="362" t="s">
        <v>26</v>
      </c>
      <c r="O25" s="432"/>
      <c r="P25" s="432"/>
      <c r="Q25" s="269">
        <v>0</v>
      </c>
      <c r="R25" s="269">
        <v>0</v>
      </c>
      <c r="S25" s="269">
        <v>0</v>
      </c>
      <c r="T25" s="269">
        <v>0</v>
      </c>
      <c r="U25" s="269">
        <v>0</v>
      </c>
      <c r="V25" s="269">
        <v>20</v>
      </c>
      <c r="W25" s="433">
        <v>20</v>
      </c>
    </row>
  </sheetData>
  <mergeCells count="9">
    <mergeCell ref="D23:W23"/>
    <mergeCell ref="B22:W22"/>
    <mergeCell ref="B3:W3"/>
    <mergeCell ref="B17:W17"/>
    <mergeCell ref="D4:W4"/>
    <mergeCell ref="D9:W9"/>
    <mergeCell ref="D13:W13"/>
    <mergeCell ref="D18:W18"/>
    <mergeCell ref="D20:W20"/>
  </mergeCells>
  <pageMargins left="0.70866141732283472" right="0.70866141732283472" top="0.74803149606299213" bottom="0.74803149606299213" header="0.31496062992125984" footer="0.31496062992125984"/>
  <pageSetup paperSize="8" scale="63" fitToHeight="0" orientation="landscape" horizontalDpi="4294967295" verticalDpi="4294967295" r:id="rId1"/>
  <headerFooter>
    <oddHeader>&amp;C&amp;"Arial,Krepko"&amp;15Zračni promet&amp;R&amp;"Arial,Navadno"Priloga 2</oddHeader>
    <oddFooter>&amp;C&amp;"Arial,Navadno"&amp;P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05"/>
  <sheetViews>
    <sheetView topLeftCell="A55" zoomScaleNormal="100" workbookViewId="0">
      <selection activeCell="A64" sqref="A64"/>
    </sheetView>
  </sheetViews>
  <sheetFormatPr defaultColWidth="9.140625" defaultRowHeight="11.25" x14ac:dyDescent="0.25"/>
  <cols>
    <col min="1" max="1" width="9.140625" style="265"/>
    <col min="2" max="2" width="6.42578125" style="260" bestFit="1" customWidth="1"/>
    <col min="3" max="3" width="32.5703125" style="260" customWidth="1"/>
    <col min="4" max="4" width="9.140625" style="260"/>
    <col min="5" max="5" width="8.5703125" style="260" customWidth="1"/>
    <col min="6" max="6" width="24" style="260" customWidth="1"/>
    <col min="7" max="7" width="12.42578125" style="260" customWidth="1"/>
    <col min="8" max="8" width="11.28515625" style="258" customWidth="1"/>
    <col min="9" max="9" width="11.28515625" style="373" customWidth="1"/>
    <col min="10" max="10" width="6.42578125" style="260" customWidth="1"/>
    <col min="11" max="11" width="8.7109375" style="260" customWidth="1"/>
    <col min="12" max="12" width="24.7109375" style="260" customWidth="1"/>
    <col min="13" max="13" width="9.140625" style="260"/>
    <col min="14" max="14" width="9.140625" style="374"/>
    <col min="15" max="15" width="18.42578125" style="260" customWidth="1"/>
    <col min="16" max="16" width="9.42578125" style="260" customWidth="1"/>
    <col min="17" max="17" width="6.28515625" style="258" bestFit="1" customWidth="1"/>
    <col min="18" max="21" width="5.42578125" style="258" bestFit="1" customWidth="1"/>
    <col min="22" max="22" width="5.42578125" style="258" customWidth="1"/>
    <col min="23" max="23" width="8.42578125" style="319" bestFit="1" customWidth="1"/>
    <col min="24" max="16384" width="9.140625" style="260"/>
  </cols>
  <sheetData>
    <row r="1" spans="2:26" s="265" customFormat="1" x14ac:dyDescent="0.25">
      <c r="H1" s="305"/>
      <c r="I1" s="381"/>
      <c r="N1" s="332"/>
      <c r="Q1" s="305"/>
      <c r="R1" s="305"/>
      <c r="S1" s="305"/>
      <c r="T1" s="305"/>
      <c r="U1" s="305"/>
      <c r="V1" s="305"/>
      <c r="W1" s="306"/>
    </row>
    <row r="2" spans="2:26" s="265" customFormat="1" ht="67.5" x14ac:dyDescent="0.25">
      <c r="B2" s="273" t="s">
        <v>0</v>
      </c>
      <c r="C2" s="273" t="s">
        <v>1</v>
      </c>
      <c r="D2" s="273" t="s">
        <v>156</v>
      </c>
      <c r="E2" s="273" t="s">
        <v>38</v>
      </c>
      <c r="F2" s="11" t="s">
        <v>1462</v>
      </c>
      <c r="G2" s="11" t="s">
        <v>154</v>
      </c>
      <c r="H2" s="12" t="s">
        <v>1162</v>
      </c>
      <c r="I2" s="382" t="s">
        <v>2074</v>
      </c>
      <c r="J2" s="11" t="s">
        <v>148</v>
      </c>
      <c r="K2" s="11" t="s">
        <v>149</v>
      </c>
      <c r="L2" s="11" t="s">
        <v>1463</v>
      </c>
      <c r="M2" s="273" t="s">
        <v>2</v>
      </c>
      <c r="N2" s="364" t="s">
        <v>2075</v>
      </c>
      <c r="O2" s="11" t="s">
        <v>157</v>
      </c>
      <c r="P2" s="11" t="s">
        <v>3</v>
      </c>
      <c r="Q2" s="280">
        <v>2018</v>
      </c>
      <c r="R2" s="280">
        <v>2019</v>
      </c>
      <c r="S2" s="280">
        <v>2020</v>
      </c>
      <c r="T2" s="280">
        <v>2021</v>
      </c>
      <c r="U2" s="280">
        <v>2022</v>
      </c>
      <c r="V2" s="280">
        <v>2023</v>
      </c>
      <c r="W2" s="280" t="s">
        <v>1883</v>
      </c>
    </row>
    <row r="3" spans="2:26" ht="11.25" customHeight="1" x14ac:dyDescent="0.25">
      <c r="B3" s="463" t="s">
        <v>1464</v>
      </c>
      <c r="C3" s="463"/>
      <c r="D3" s="463"/>
      <c r="E3" s="463"/>
      <c r="F3" s="463"/>
      <c r="G3" s="463"/>
      <c r="H3" s="463"/>
      <c r="I3" s="463"/>
      <c r="J3" s="463"/>
      <c r="K3" s="463"/>
      <c r="L3" s="463"/>
      <c r="M3" s="463"/>
      <c r="N3" s="463"/>
      <c r="O3" s="463"/>
      <c r="P3" s="463"/>
      <c r="Q3" s="463"/>
      <c r="R3" s="463"/>
      <c r="S3" s="463"/>
      <c r="T3" s="463"/>
      <c r="U3" s="463"/>
      <c r="V3" s="463"/>
      <c r="W3" s="463"/>
    </row>
    <row r="4" spans="2:26" ht="22.5" customHeight="1" x14ac:dyDescent="0.25">
      <c r="B4" s="437" t="s">
        <v>1465</v>
      </c>
      <c r="C4" s="355" t="s">
        <v>1466</v>
      </c>
      <c r="D4" s="462" t="s">
        <v>1467</v>
      </c>
      <c r="E4" s="462"/>
      <c r="F4" s="462"/>
      <c r="G4" s="462"/>
      <c r="H4" s="462"/>
      <c r="I4" s="462"/>
      <c r="J4" s="462"/>
      <c r="K4" s="462"/>
      <c r="L4" s="462"/>
      <c r="M4" s="462"/>
      <c r="N4" s="462"/>
      <c r="O4" s="462"/>
      <c r="P4" s="462"/>
      <c r="Q4" s="462"/>
      <c r="R4" s="462"/>
      <c r="S4" s="462"/>
      <c r="T4" s="462"/>
      <c r="U4" s="462"/>
      <c r="V4" s="462"/>
      <c r="W4" s="462"/>
    </row>
    <row r="5" spans="2:26" s="265" customFormat="1" ht="22.5" x14ac:dyDescent="0.25">
      <c r="B5" s="438" t="s">
        <v>1468</v>
      </c>
      <c r="C5" s="432" t="s">
        <v>1469</v>
      </c>
      <c r="D5" s="432" t="s">
        <v>1470</v>
      </c>
      <c r="E5" s="438"/>
      <c r="F5" s="432" t="s">
        <v>1471</v>
      </c>
      <c r="G5" s="432"/>
      <c r="H5" s="307">
        <v>60</v>
      </c>
      <c r="I5" s="383">
        <v>55.5</v>
      </c>
      <c r="J5" s="438"/>
      <c r="K5" s="438"/>
      <c r="L5" s="438"/>
      <c r="M5" s="438" t="s">
        <v>602</v>
      </c>
      <c r="N5" s="362" t="s">
        <v>602</v>
      </c>
      <c r="O5" s="432" t="s">
        <v>1472</v>
      </c>
      <c r="P5" s="432"/>
      <c r="Q5" s="307">
        <v>10</v>
      </c>
      <c r="R5" s="307">
        <v>30</v>
      </c>
      <c r="S5" s="307">
        <v>18</v>
      </c>
      <c r="T5" s="307">
        <v>0</v>
      </c>
      <c r="U5" s="307">
        <v>0</v>
      </c>
      <c r="V5" s="307">
        <v>0</v>
      </c>
      <c r="W5" s="308">
        <v>58</v>
      </c>
    </row>
    <row r="6" spans="2:26" s="265" customFormat="1" ht="22.5" x14ac:dyDescent="0.25">
      <c r="B6" s="438" t="s">
        <v>1473</v>
      </c>
      <c r="C6" s="432" t="s">
        <v>1474</v>
      </c>
      <c r="D6" s="432" t="s">
        <v>1470</v>
      </c>
      <c r="E6" s="438" t="s">
        <v>1468</v>
      </c>
      <c r="F6" s="432" t="s">
        <v>1471</v>
      </c>
      <c r="G6" s="432"/>
      <c r="H6" s="307">
        <v>100</v>
      </c>
      <c r="I6" s="383">
        <v>100.5</v>
      </c>
      <c r="J6" s="438"/>
      <c r="K6" s="438"/>
      <c r="L6" s="438"/>
      <c r="M6" s="438" t="s">
        <v>999</v>
      </c>
      <c r="N6" s="362" t="s">
        <v>999</v>
      </c>
      <c r="O6" s="432" t="s">
        <v>1472</v>
      </c>
      <c r="P6" s="432"/>
      <c r="Q6" s="307">
        <v>0</v>
      </c>
      <c r="R6" s="307">
        <v>0</v>
      </c>
      <c r="S6" s="307">
        <v>0</v>
      </c>
      <c r="T6" s="307">
        <v>2</v>
      </c>
      <c r="U6" s="307">
        <v>18</v>
      </c>
      <c r="V6" s="307">
        <v>20</v>
      </c>
      <c r="W6" s="308">
        <v>40</v>
      </c>
    </row>
    <row r="7" spans="2:26" s="265" customFormat="1" ht="22.5" x14ac:dyDescent="0.25">
      <c r="B7" s="438" t="s">
        <v>1475</v>
      </c>
      <c r="C7" s="432" t="s">
        <v>1476</v>
      </c>
      <c r="D7" s="432" t="s">
        <v>1470</v>
      </c>
      <c r="E7" s="438"/>
      <c r="F7" s="432" t="s">
        <v>1477</v>
      </c>
      <c r="G7" s="432"/>
      <c r="H7" s="307">
        <v>187</v>
      </c>
      <c r="I7" s="383">
        <v>201</v>
      </c>
      <c r="J7" s="438"/>
      <c r="K7" s="438"/>
      <c r="L7" s="438"/>
      <c r="M7" s="438" t="s">
        <v>1478</v>
      </c>
      <c r="N7" s="362" t="s">
        <v>1478</v>
      </c>
      <c r="O7" s="432" t="s">
        <v>1472</v>
      </c>
      <c r="P7" s="432"/>
      <c r="Q7" s="307">
        <v>0</v>
      </c>
      <c r="R7" s="307">
        <v>0</v>
      </c>
      <c r="S7" s="307">
        <v>0</v>
      </c>
      <c r="T7" s="307">
        <v>0</v>
      </c>
      <c r="U7" s="307">
        <v>0</v>
      </c>
      <c r="V7" s="307">
        <v>2</v>
      </c>
      <c r="W7" s="308">
        <v>2</v>
      </c>
    </row>
    <row r="8" spans="2:26" ht="22.5" customHeight="1" x14ac:dyDescent="0.25">
      <c r="B8" s="437" t="s">
        <v>1479</v>
      </c>
      <c r="C8" s="355" t="s">
        <v>1480</v>
      </c>
      <c r="D8" s="462" t="s">
        <v>1481</v>
      </c>
      <c r="E8" s="462"/>
      <c r="F8" s="462"/>
      <c r="G8" s="462"/>
      <c r="H8" s="462"/>
      <c r="I8" s="462"/>
      <c r="J8" s="462"/>
      <c r="K8" s="462"/>
      <c r="L8" s="462"/>
      <c r="M8" s="462"/>
      <c r="N8" s="462"/>
      <c r="O8" s="462"/>
      <c r="P8" s="462"/>
      <c r="Q8" s="462"/>
      <c r="R8" s="462"/>
      <c r="S8" s="462"/>
      <c r="T8" s="462"/>
      <c r="U8" s="462"/>
      <c r="V8" s="462"/>
      <c r="W8" s="462"/>
    </row>
    <row r="9" spans="2:26" s="265" customFormat="1" ht="22.5" x14ac:dyDescent="0.25">
      <c r="B9" s="438" t="s">
        <v>1482</v>
      </c>
      <c r="C9" s="432" t="s">
        <v>1483</v>
      </c>
      <c r="D9" s="432" t="s">
        <v>1470</v>
      </c>
      <c r="E9" s="438"/>
      <c r="F9" s="432" t="s">
        <v>1484</v>
      </c>
      <c r="G9" s="432"/>
      <c r="H9" s="307">
        <v>10</v>
      </c>
      <c r="I9" s="383">
        <v>10.3</v>
      </c>
      <c r="J9" s="438"/>
      <c r="K9" s="438"/>
      <c r="L9" s="438"/>
      <c r="M9" s="309" t="s">
        <v>1485</v>
      </c>
      <c r="N9" s="362" t="s">
        <v>1485</v>
      </c>
      <c r="O9" s="432" t="s">
        <v>1472</v>
      </c>
      <c r="P9" s="432"/>
      <c r="Q9" s="307">
        <v>0</v>
      </c>
      <c r="R9" s="307">
        <v>0</v>
      </c>
      <c r="S9" s="307">
        <v>0</v>
      </c>
      <c r="T9" s="307">
        <v>0</v>
      </c>
      <c r="U9" s="307">
        <v>0</v>
      </c>
      <c r="V9" s="307">
        <v>1</v>
      </c>
      <c r="W9" s="308">
        <v>1</v>
      </c>
    </row>
    <row r="10" spans="2:26" s="265" customFormat="1" ht="22.5" x14ac:dyDescent="0.25">
      <c r="B10" s="438" t="s">
        <v>1486</v>
      </c>
      <c r="C10" s="432" t="s">
        <v>1487</v>
      </c>
      <c r="D10" s="432" t="s">
        <v>1470</v>
      </c>
      <c r="E10" s="438"/>
      <c r="F10" s="432" t="s">
        <v>1488</v>
      </c>
      <c r="G10" s="432"/>
      <c r="H10" s="307">
        <v>280</v>
      </c>
      <c r="I10" s="383">
        <v>281.2</v>
      </c>
      <c r="J10" s="438"/>
      <c r="K10" s="438"/>
      <c r="L10" s="438"/>
      <c r="M10" s="438" t="s">
        <v>33</v>
      </c>
      <c r="N10" s="362" t="s">
        <v>33</v>
      </c>
      <c r="O10" s="432" t="s">
        <v>1470</v>
      </c>
      <c r="P10" s="432"/>
      <c r="Q10" s="307">
        <v>0</v>
      </c>
      <c r="R10" s="307">
        <v>0</v>
      </c>
      <c r="S10" s="307">
        <v>0</v>
      </c>
      <c r="T10" s="307">
        <v>0</v>
      </c>
      <c r="U10" s="307">
        <v>0</v>
      </c>
      <c r="V10" s="307">
        <v>0</v>
      </c>
      <c r="W10" s="308">
        <v>0</v>
      </c>
    </row>
    <row r="11" spans="2:26" ht="39.75" customHeight="1" x14ac:dyDescent="0.25">
      <c r="B11" s="437" t="s">
        <v>1489</v>
      </c>
      <c r="C11" s="355" t="s">
        <v>1490</v>
      </c>
      <c r="D11" s="462" t="s">
        <v>1491</v>
      </c>
      <c r="E11" s="462"/>
      <c r="F11" s="462"/>
      <c r="G11" s="462"/>
      <c r="H11" s="462"/>
      <c r="I11" s="462"/>
      <c r="J11" s="462"/>
      <c r="K11" s="462"/>
      <c r="L11" s="462"/>
      <c r="M11" s="462"/>
      <c r="N11" s="462"/>
      <c r="O11" s="462"/>
      <c r="P11" s="462"/>
      <c r="Q11" s="462"/>
      <c r="R11" s="462"/>
      <c r="S11" s="462"/>
      <c r="T11" s="462"/>
      <c r="U11" s="462"/>
      <c r="V11" s="462"/>
      <c r="W11" s="462"/>
    </row>
    <row r="12" spans="2:26" s="265" customFormat="1" ht="45" x14ac:dyDescent="0.25">
      <c r="B12" s="438" t="s">
        <v>1492</v>
      </c>
      <c r="C12" s="432" t="s">
        <v>1493</v>
      </c>
      <c r="D12" s="432" t="s">
        <v>1470</v>
      </c>
      <c r="E12" s="438"/>
      <c r="F12" s="432" t="s">
        <v>1494</v>
      </c>
      <c r="G12" s="432"/>
      <c r="H12" s="307">
        <v>50</v>
      </c>
      <c r="I12" s="383">
        <v>45.55</v>
      </c>
      <c r="J12" s="438"/>
      <c r="K12" s="438"/>
      <c r="L12" s="438"/>
      <c r="M12" s="438" t="s">
        <v>602</v>
      </c>
      <c r="N12" s="362" t="s">
        <v>602</v>
      </c>
      <c r="O12" s="432" t="s">
        <v>1495</v>
      </c>
      <c r="P12" s="432"/>
      <c r="Q12" s="307">
        <v>4</v>
      </c>
      <c r="R12" s="307">
        <v>25</v>
      </c>
      <c r="S12" s="307">
        <v>20</v>
      </c>
      <c r="T12" s="307">
        <v>0</v>
      </c>
      <c r="U12" s="307">
        <v>0</v>
      </c>
      <c r="V12" s="307">
        <v>0</v>
      </c>
      <c r="W12" s="308">
        <v>49</v>
      </c>
    </row>
    <row r="13" spans="2:26" s="265" customFormat="1" ht="45" x14ac:dyDescent="0.25">
      <c r="B13" s="438" t="s">
        <v>1496</v>
      </c>
      <c r="C13" s="432" t="s">
        <v>1497</v>
      </c>
      <c r="D13" s="432" t="s">
        <v>1470</v>
      </c>
      <c r="E13" s="438"/>
      <c r="F13" s="432" t="s">
        <v>1498</v>
      </c>
      <c r="G13" s="432"/>
      <c r="H13" s="307">
        <v>30</v>
      </c>
      <c r="I13" s="383">
        <v>25.85</v>
      </c>
      <c r="J13" s="438"/>
      <c r="K13" s="438"/>
      <c r="L13" s="438"/>
      <c r="M13" s="438" t="s">
        <v>999</v>
      </c>
      <c r="N13" s="362" t="s">
        <v>999</v>
      </c>
      <c r="O13" s="432" t="s">
        <v>1879</v>
      </c>
      <c r="P13" s="432"/>
      <c r="Q13" s="307">
        <v>1</v>
      </c>
      <c r="R13" s="307">
        <v>2</v>
      </c>
      <c r="S13" s="307">
        <v>5</v>
      </c>
      <c r="T13" s="307">
        <v>5</v>
      </c>
      <c r="U13" s="307">
        <v>5</v>
      </c>
      <c r="V13" s="307">
        <v>5</v>
      </c>
      <c r="W13" s="308">
        <v>23</v>
      </c>
    </row>
    <row r="14" spans="2:26" s="265" customFormat="1" ht="22.5" x14ac:dyDescent="0.25">
      <c r="B14" s="438" t="s">
        <v>1499</v>
      </c>
      <c r="C14" s="432" t="s">
        <v>1497</v>
      </c>
      <c r="D14" s="432" t="s">
        <v>1470</v>
      </c>
      <c r="E14" s="438"/>
      <c r="F14" s="432" t="s">
        <v>1500</v>
      </c>
      <c r="G14" s="432"/>
      <c r="H14" s="307">
        <v>40</v>
      </c>
      <c r="I14" s="383">
        <v>15.5</v>
      </c>
      <c r="J14" s="438"/>
      <c r="K14" s="438"/>
      <c r="L14" s="438"/>
      <c r="M14" s="438" t="s">
        <v>1004</v>
      </c>
      <c r="N14" s="362" t="s">
        <v>1004</v>
      </c>
      <c r="O14" s="432" t="s">
        <v>1501</v>
      </c>
      <c r="P14" s="432"/>
      <c r="Q14" s="307">
        <v>0</v>
      </c>
      <c r="R14" s="307">
        <v>0</v>
      </c>
      <c r="S14" s="307">
        <v>0</v>
      </c>
      <c r="T14" s="307">
        <v>3</v>
      </c>
      <c r="U14" s="307">
        <v>7</v>
      </c>
      <c r="V14" s="307">
        <v>15</v>
      </c>
      <c r="W14" s="308">
        <v>25</v>
      </c>
      <c r="Z14" s="429"/>
    </row>
    <row r="15" spans="2:26" s="265" customFormat="1" ht="22.5" x14ac:dyDescent="0.25">
      <c r="B15" s="438" t="s">
        <v>1502</v>
      </c>
      <c r="C15" s="432" t="s">
        <v>1503</v>
      </c>
      <c r="D15" s="432" t="s">
        <v>1470</v>
      </c>
      <c r="E15" s="438"/>
      <c r="F15" s="432" t="s">
        <v>1504</v>
      </c>
      <c r="G15" s="432"/>
      <c r="H15" s="307">
        <v>10</v>
      </c>
      <c r="I15" s="383">
        <v>10.199999999999999</v>
      </c>
      <c r="J15" s="438"/>
      <c r="K15" s="438"/>
      <c r="L15" s="438"/>
      <c r="M15" s="438" t="s">
        <v>602</v>
      </c>
      <c r="N15" s="362" t="s">
        <v>602</v>
      </c>
      <c r="O15" s="432" t="s">
        <v>1505</v>
      </c>
      <c r="P15" s="432"/>
      <c r="Q15" s="307">
        <v>5</v>
      </c>
      <c r="R15" s="307">
        <v>4</v>
      </c>
      <c r="S15" s="307">
        <v>0</v>
      </c>
      <c r="T15" s="307">
        <v>0</v>
      </c>
      <c r="U15" s="307">
        <v>0</v>
      </c>
      <c r="V15" s="307">
        <v>0</v>
      </c>
      <c r="W15" s="308">
        <v>9</v>
      </c>
    </row>
    <row r="16" spans="2:26" s="265" customFormat="1" ht="33.75" x14ac:dyDescent="0.25">
      <c r="B16" s="438" t="s">
        <v>1506</v>
      </c>
      <c r="C16" s="432" t="s">
        <v>1507</v>
      </c>
      <c r="D16" s="432" t="s">
        <v>1470</v>
      </c>
      <c r="E16" s="438"/>
      <c r="F16" s="432" t="s">
        <v>1508</v>
      </c>
      <c r="G16" s="432"/>
      <c r="H16" s="307">
        <v>20</v>
      </c>
      <c r="I16" s="383">
        <v>15.25</v>
      </c>
      <c r="J16" s="438"/>
      <c r="K16" s="438"/>
      <c r="L16" s="438"/>
      <c r="M16" s="438" t="s">
        <v>1478</v>
      </c>
      <c r="N16" s="362" t="s">
        <v>602</v>
      </c>
      <c r="O16" s="432" t="s">
        <v>1509</v>
      </c>
      <c r="P16" s="432"/>
      <c r="Q16" s="307">
        <v>6</v>
      </c>
      <c r="R16" s="307">
        <v>6.5</v>
      </c>
      <c r="S16" s="307">
        <v>0</v>
      </c>
      <c r="T16" s="307">
        <v>0</v>
      </c>
      <c r="U16" s="307">
        <v>0</v>
      </c>
      <c r="V16" s="307">
        <v>0</v>
      </c>
      <c r="W16" s="308">
        <v>12.5</v>
      </c>
    </row>
    <row r="17" spans="1:23" s="265" customFormat="1" ht="33.75" x14ac:dyDescent="0.25">
      <c r="B17" s="438" t="s">
        <v>1510</v>
      </c>
      <c r="C17" s="432" t="s">
        <v>1511</v>
      </c>
      <c r="D17" s="432" t="s">
        <v>1470</v>
      </c>
      <c r="E17" s="438"/>
      <c r="F17" s="432" t="s">
        <v>1512</v>
      </c>
      <c r="G17" s="432"/>
      <c r="H17" s="307">
        <v>130</v>
      </c>
      <c r="I17" s="383">
        <v>36</v>
      </c>
      <c r="J17" s="438"/>
      <c r="K17" s="438"/>
      <c r="L17" s="438"/>
      <c r="M17" s="438" t="s">
        <v>1478</v>
      </c>
      <c r="N17" s="362" t="s">
        <v>1004</v>
      </c>
      <c r="O17" s="432" t="s">
        <v>1513</v>
      </c>
      <c r="P17" s="432"/>
      <c r="Q17" s="307">
        <v>8</v>
      </c>
      <c r="R17" s="307">
        <v>8</v>
      </c>
      <c r="S17" s="307">
        <v>8</v>
      </c>
      <c r="T17" s="307">
        <v>8</v>
      </c>
      <c r="U17" s="307">
        <v>8</v>
      </c>
      <c r="V17" s="307">
        <v>8</v>
      </c>
      <c r="W17" s="308">
        <v>48</v>
      </c>
    </row>
    <row r="18" spans="1:23" s="265" customFormat="1" ht="22.5" x14ac:dyDescent="0.25">
      <c r="B18" s="438" t="s">
        <v>1514</v>
      </c>
      <c r="C18" s="432" t="s">
        <v>1515</v>
      </c>
      <c r="D18" s="432" t="s">
        <v>1470</v>
      </c>
      <c r="E18" s="438"/>
      <c r="F18" s="432" t="s">
        <v>1516</v>
      </c>
      <c r="G18" s="432"/>
      <c r="H18" s="307">
        <v>120</v>
      </c>
      <c r="I18" s="383">
        <v>61</v>
      </c>
      <c r="J18" s="438"/>
      <c r="K18" s="438"/>
      <c r="L18" s="438"/>
      <c r="M18" s="438" t="s">
        <v>1478</v>
      </c>
      <c r="N18" s="362" t="s">
        <v>1004</v>
      </c>
      <c r="O18" s="432" t="s">
        <v>1517</v>
      </c>
      <c r="P18" s="432"/>
      <c r="Q18" s="307">
        <v>22</v>
      </c>
      <c r="R18" s="307">
        <v>5</v>
      </c>
      <c r="S18" s="307">
        <v>5</v>
      </c>
      <c r="T18" s="307">
        <v>12</v>
      </c>
      <c r="U18" s="307">
        <v>15</v>
      </c>
      <c r="V18" s="307">
        <v>5</v>
      </c>
      <c r="W18" s="308">
        <v>64</v>
      </c>
    </row>
    <row r="19" spans="1:23" s="265" customFormat="1" ht="22.5" x14ac:dyDescent="0.25">
      <c r="B19" s="438" t="s">
        <v>1518</v>
      </c>
      <c r="C19" s="432" t="s">
        <v>1515</v>
      </c>
      <c r="D19" s="432" t="s">
        <v>1470</v>
      </c>
      <c r="E19" s="438"/>
      <c r="F19" s="432" t="s">
        <v>1519</v>
      </c>
      <c r="G19" s="432"/>
      <c r="H19" s="307">
        <v>90</v>
      </c>
      <c r="I19" s="383">
        <v>71</v>
      </c>
      <c r="J19" s="438"/>
      <c r="K19" s="438"/>
      <c r="L19" s="438"/>
      <c r="M19" s="438" t="s">
        <v>1478</v>
      </c>
      <c r="N19" s="362" t="s">
        <v>1004</v>
      </c>
      <c r="O19" s="432" t="s">
        <v>1470</v>
      </c>
      <c r="P19" s="432"/>
      <c r="Q19" s="307">
        <v>10</v>
      </c>
      <c r="R19" s="307">
        <v>5</v>
      </c>
      <c r="S19" s="307">
        <v>5</v>
      </c>
      <c r="T19" s="307">
        <v>5</v>
      </c>
      <c r="U19" s="307">
        <v>5</v>
      </c>
      <c r="V19" s="307">
        <v>5</v>
      </c>
      <c r="W19" s="308">
        <v>35</v>
      </c>
    </row>
    <row r="20" spans="1:23" s="265" customFormat="1" ht="33.75" x14ac:dyDescent="0.25">
      <c r="B20" s="438" t="s">
        <v>1520</v>
      </c>
      <c r="C20" s="432" t="s">
        <v>1521</v>
      </c>
      <c r="D20" s="432" t="s">
        <v>1470</v>
      </c>
      <c r="E20" s="438"/>
      <c r="F20" s="432" t="s">
        <v>1522</v>
      </c>
      <c r="G20" s="432"/>
      <c r="H20" s="307">
        <v>45</v>
      </c>
      <c r="I20" s="383">
        <v>23.5</v>
      </c>
      <c r="J20" s="438"/>
      <c r="K20" s="438"/>
      <c r="L20" s="438"/>
      <c r="M20" s="438" t="s">
        <v>1478</v>
      </c>
      <c r="N20" s="362" t="s">
        <v>1004</v>
      </c>
      <c r="O20" s="432" t="s">
        <v>1470</v>
      </c>
      <c r="P20" s="432"/>
      <c r="Q20" s="307">
        <v>2.5</v>
      </c>
      <c r="R20" s="307">
        <v>2</v>
      </c>
      <c r="S20" s="307">
        <v>2</v>
      </c>
      <c r="T20" s="307">
        <v>2.5</v>
      </c>
      <c r="U20" s="307">
        <v>2.5</v>
      </c>
      <c r="V20" s="307">
        <v>2</v>
      </c>
      <c r="W20" s="308">
        <v>13.5</v>
      </c>
    </row>
    <row r="21" spans="1:23" s="265" customFormat="1" ht="45" x14ac:dyDescent="0.25">
      <c r="B21" s="438" t="s">
        <v>1523</v>
      </c>
      <c r="C21" s="432" t="s">
        <v>1897</v>
      </c>
      <c r="D21" s="432" t="s">
        <v>1524</v>
      </c>
      <c r="E21" s="438" t="s">
        <v>1105</v>
      </c>
      <c r="F21" s="432" t="s">
        <v>1525</v>
      </c>
      <c r="G21" s="432"/>
      <c r="H21" s="307">
        <v>21</v>
      </c>
      <c r="I21" s="383">
        <v>21</v>
      </c>
      <c r="J21" s="438"/>
      <c r="K21" s="438"/>
      <c r="L21" s="438"/>
      <c r="M21" s="438">
        <v>2018</v>
      </c>
      <c r="N21" s="362" t="s">
        <v>27</v>
      </c>
      <c r="O21" s="432" t="s">
        <v>1880</v>
      </c>
      <c r="P21" s="432"/>
      <c r="Q21" s="307">
        <v>21</v>
      </c>
      <c r="R21" s="307">
        <v>0</v>
      </c>
      <c r="S21" s="307">
        <v>0</v>
      </c>
      <c r="T21" s="307">
        <v>0</v>
      </c>
      <c r="U21" s="307">
        <v>0</v>
      </c>
      <c r="V21" s="307">
        <v>0</v>
      </c>
      <c r="W21" s="308">
        <v>21</v>
      </c>
    </row>
    <row r="22" spans="1:23" ht="22.5" customHeight="1" x14ac:dyDescent="0.25">
      <c r="B22" s="437" t="s">
        <v>1526</v>
      </c>
      <c r="C22" s="355" t="s">
        <v>1527</v>
      </c>
      <c r="D22" s="462" t="s">
        <v>1528</v>
      </c>
      <c r="E22" s="462"/>
      <c r="F22" s="462"/>
      <c r="G22" s="462"/>
      <c r="H22" s="462"/>
      <c r="I22" s="462"/>
      <c r="J22" s="462"/>
      <c r="K22" s="462"/>
      <c r="L22" s="462"/>
      <c r="M22" s="462"/>
      <c r="N22" s="462"/>
      <c r="O22" s="462"/>
      <c r="P22" s="462"/>
      <c r="Q22" s="462"/>
      <c r="R22" s="462"/>
      <c r="S22" s="462"/>
      <c r="T22" s="462"/>
      <c r="U22" s="462"/>
      <c r="V22" s="462"/>
      <c r="W22" s="462"/>
    </row>
    <row r="23" spans="1:23" s="412" customFormat="1" ht="22.5" hidden="1" customHeight="1" x14ac:dyDescent="0.25">
      <c r="A23" s="394"/>
      <c r="B23" s="440" t="s">
        <v>2085</v>
      </c>
      <c r="C23" s="431" t="s">
        <v>2086</v>
      </c>
      <c r="D23" s="440"/>
      <c r="E23" s="440"/>
      <c r="F23" s="440" t="s">
        <v>2087</v>
      </c>
      <c r="G23" s="440"/>
      <c r="H23" s="440"/>
      <c r="I23" s="383">
        <v>12</v>
      </c>
      <c r="J23" s="440"/>
      <c r="K23" s="440"/>
      <c r="L23" s="440"/>
      <c r="M23" s="440"/>
      <c r="N23" s="362" t="s">
        <v>2082</v>
      </c>
      <c r="O23" s="440"/>
      <c r="P23" s="440"/>
      <c r="Q23" s="440"/>
      <c r="R23" s="440"/>
      <c r="S23" s="440"/>
      <c r="T23" s="440"/>
      <c r="U23" s="440"/>
      <c r="V23" s="440"/>
      <c r="W23" s="440"/>
    </row>
    <row r="24" spans="1:23" s="265" customFormat="1" ht="22.5" customHeight="1" x14ac:dyDescent="0.25">
      <c r="B24" s="438" t="s">
        <v>1529</v>
      </c>
      <c r="C24" s="432" t="s">
        <v>1530</v>
      </c>
      <c r="D24" s="432" t="s">
        <v>1531</v>
      </c>
      <c r="E24" s="438"/>
      <c r="F24" s="432" t="s">
        <v>1532</v>
      </c>
      <c r="G24" s="432" t="s">
        <v>1533</v>
      </c>
      <c r="H24" s="307">
        <v>0</v>
      </c>
      <c r="I24" s="383">
        <v>0</v>
      </c>
      <c r="J24" s="432" t="s">
        <v>376</v>
      </c>
      <c r="K24" s="432" t="s">
        <v>376</v>
      </c>
      <c r="L24" s="432" t="s">
        <v>376</v>
      </c>
      <c r="M24" s="438" t="s">
        <v>436</v>
      </c>
      <c r="N24" s="362" t="s">
        <v>436</v>
      </c>
      <c r="O24" s="432" t="s">
        <v>1534</v>
      </c>
      <c r="P24" s="432"/>
      <c r="Q24" s="307">
        <v>0</v>
      </c>
      <c r="R24" s="307">
        <v>0</v>
      </c>
      <c r="S24" s="307">
        <v>0</v>
      </c>
      <c r="T24" s="307">
        <v>0</v>
      </c>
      <c r="U24" s="307">
        <v>0</v>
      </c>
      <c r="V24" s="307"/>
      <c r="W24" s="308">
        <v>0</v>
      </c>
    </row>
    <row r="25" spans="1:23" ht="11.25" customHeight="1" x14ac:dyDescent="0.25">
      <c r="B25" s="437" t="s">
        <v>1535</v>
      </c>
      <c r="C25" s="355" t="s">
        <v>1536</v>
      </c>
      <c r="D25" s="462" t="s">
        <v>1537</v>
      </c>
      <c r="E25" s="462"/>
      <c r="F25" s="462"/>
      <c r="G25" s="462"/>
      <c r="H25" s="462"/>
      <c r="I25" s="462"/>
      <c r="J25" s="462"/>
      <c r="K25" s="462"/>
      <c r="L25" s="462"/>
      <c r="M25" s="462"/>
      <c r="N25" s="462"/>
      <c r="O25" s="462"/>
      <c r="P25" s="462"/>
      <c r="Q25" s="462"/>
      <c r="R25" s="462"/>
      <c r="S25" s="462"/>
      <c r="T25" s="462"/>
      <c r="U25" s="462"/>
      <c r="V25" s="462"/>
      <c r="W25" s="462"/>
    </row>
    <row r="26" spans="1:23" s="265" customFormat="1" ht="22.5" x14ac:dyDescent="0.25">
      <c r="B26" s="438" t="s">
        <v>1538</v>
      </c>
      <c r="C26" s="432" t="s">
        <v>1539</v>
      </c>
      <c r="D26" s="432" t="s">
        <v>1470</v>
      </c>
      <c r="E26" s="438"/>
      <c r="F26" s="432"/>
      <c r="G26" s="432"/>
      <c r="H26" s="307">
        <v>4</v>
      </c>
      <c r="I26" s="383">
        <v>3.1</v>
      </c>
      <c r="J26" s="438"/>
      <c r="K26" s="438"/>
      <c r="L26" s="438"/>
      <c r="M26" s="438">
        <v>2018</v>
      </c>
      <c r="N26" s="362" t="s">
        <v>602</v>
      </c>
      <c r="O26" s="432" t="s">
        <v>1540</v>
      </c>
      <c r="P26" s="432"/>
      <c r="Q26" s="307">
        <v>4</v>
      </c>
      <c r="R26" s="307">
        <v>0</v>
      </c>
      <c r="S26" s="307">
        <v>0</v>
      </c>
      <c r="T26" s="307">
        <v>0</v>
      </c>
      <c r="U26" s="307">
        <v>0</v>
      </c>
      <c r="V26" s="307"/>
      <c r="W26" s="308">
        <v>4</v>
      </c>
    </row>
    <row r="27" spans="1:23" ht="47.25" customHeight="1" x14ac:dyDescent="0.25">
      <c r="B27" s="437" t="s">
        <v>1541</v>
      </c>
      <c r="C27" s="355" t="s">
        <v>1542</v>
      </c>
      <c r="D27" s="462" t="s">
        <v>1543</v>
      </c>
      <c r="E27" s="462"/>
      <c r="F27" s="462"/>
      <c r="G27" s="462"/>
      <c r="H27" s="462"/>
      <c r="I27" s="462"/>
      <c r="J27" s="462"/>
      <c r="K27" s="462"/>
      <c r="L27" s="462"/>
      <c r="M27" s="462"/>
      <c r="N27" s="462"/>
      <c r="O27" s="462"/>
      <c r="P27" s="462"/>
      <c r="Q27" s="462"/>
      <c r="R27" s="462"/>
      <c r="S27" s="462"/>
      <c r="T27" s="462"/>
      <c r="U27" s="462"/>
      <c r="V27" s="462"/>
      <c r="W27" s="462"/>
    </row>
    <row r="28" spans="1:23" s="265" customFormat="1" ht="33.75" x14ac:dyDescent="0.25">
      <c r="B28" s="438" t="s">
        <v>1544</v>
      </c>
      <c r="C28" s="432" t="s">
        <v>1545</v>
      </c>
      <c r="D28" s="438"/>
      <c r="E28" s="273"/>
      <c r="F28" s="268" t="s">
        <v>1546</v>
      </c>
      <c r="G28" s="268"/>
      <c r="H28" s="307">
        <v>0</v>
      </c>
      <c r="I28" s="383">
        <v>0</v>
      </c>
      <c r="J28" s="273"/>
      <c r="K28" s="273"/>
      <c r="L28" s="273"/>
      <c r="M28" s="438" t="s">
        <v>602</v>
      </c>
      <c r="N28" s="362" t="s">
        <v>602</v>
      </c>
      <c r="O28" s="268" t="s">
        <v>1547</v>
      </c>
      <c r="P28" s="430"/>
      <c r="Q28" s="307">
        <v>0</v>
      </c>
      <c r="R28" s="307">
        <v>0</v>
      </c>
      <c r="S28" s="307">
        <v>0</v>
      </c>
      <c r="T28" s="307">
        <v>0</v>
      </c>
      <c r="U28" s="307">
        <v>0</v>
      </c>
      <c r="V28" s="307">
        <v>0</v>
      </c>
      <c r="W28" s="308">
        <v>0</v>
      </c>
    </row>
    <row r="29" spans="1:23" s="265" customFormat="1" ht="45" x14ac:dyDescent="0.25">
      <c r="B29" s="438" t="s">
        <v>1548</v>
      </c>
      <c r="C29" s="432" t="s">
        <v>1549</v>
      </c>
      <c r="D29" s="432" t="s">
        <v>1550</v>
      </c>
      <c r="E29" s="438"/>
      <c r="F29" s="432" t="s">
        <v>1551</v>
      </c>
      <c r="G29" s="432"/>
      <c r="H29" s="307">
        <v>0.8</v>
      </c>
      <c r="I29" s="383">
        <v>0.8</v>
      </c>
      <c r="J29" s="438"/>
      <c r="K29" s="438"/>
      <c r="L29" s="438"/>
      <c r="M29" s="438" t="s">
        <v>436</v>
      </c>
      <c r="N29" s="362" t="s">
        <v>436</v>
      </c>
      <c r="O29" s="432" t="s">
        <v>2094</v>
      </c>
      <c r="P29" s="430"/>
      <c r="Q29" s="307">
        <v>0</v>
      </c>
      <c r="R29" s="307">
        <v>0</v>
      </c>
      <c r="S29" s="307">
        <v>0</v>
      </c>
      <c r="T29" s="307">
        <v>0.1</v>
      </c>
      <c r="U29" s="307">
        <v>0.1</v>
      </c>
      <c r="V29" s="307">
        <v>0.1</v>
      </c>
      <c r="W29" s="308">
        <v>0.30000000000000004</v>
      </c>
    </row>
    <row r="30" spans="1:23" s="265" customFormat="1" ht="33.75" x14ac:dyDescent="0.25">
      <c r="B30" s="438" t="s">
        <v>1552</v>
      </c>
      <c r="C30" s="432" t="s">
        <v>1553</v>
      </c>
      <c r="D30" s="432" t="s">
        <v>1554</v>
      </c>
      <c r="E30" s="438"/>
      <c r="F30" s="432" t="s">
        <v>1555</v>
      </c>
      <c r="G30" s="432"/>
      <c r="H30" s="307">
        <v>15.3</v>
      </c>
      <c r="I30" s="383">
        <v>15.3</v>
      </c>
      <c r="J30" s="438"/>
      <c r="K30" s="438"/>
      <c r="L30" s="438"/>
      <c r="M30" s="438" t="s">
        <v>436</v>
      </c>
      <c r="N30" s="362" t="s">
        <v>436</v>
      </c>
      <c r="O30" s="432" t="s">
        <v>2095</v>
      </c>
      <c r="P30" s="430"/>
      <c r="Q30" s="307">
        <v>0</v>
      </c>
      <c r="R30" s="307">
        <v>0</v>
      </c>
      <c r="S30" s="307">
        <v>0</v>
      </c>
      <c r="T30" s="307">
        <v>0.1</v>
      </c>
      <c r="U30" s="307">
        <v>0.2</v>
      </c>
      <c r="V30" s="307">
        <v>2</v>
      </c>
      <c r="W30" s="308">
        <v>2.2999999999999998</v>
      </c>
    </row>
    <row r="31" spans="1:23" s="265" customFormat="1" ht="33.75" x14ac:dyDescent="0.25">
      <c r="B31" s="438" t="s">
        <v>1556</v>
      </c>
      <c r="C31" s="432" t="s">
        <v>1557</v>
      </c>
      <c r="D31" s="432" t="s">
        <v>1554</v>
      </c>
      <c r="E31" s="438"/>
      <c r="F31" s="432" t="s">
        <v>1558</v>
      </c>
      <c r="G31" s="432"/>
      <c r="H31" s="307">
        <v>20.399999999999999</v>
      </c>
      <c r="I31" s="383">
        <v>20.399999999999999</v>
      </c>
      <c r="J31" s="438"/>
      <c r="K31" s="438"/>
      <c r="L31" s="438"/>
      <c r="M31" s="438" t="s">
        <v>436</v>
      </c>
      <c r="N31" s="362" t="s">
        <v>436</v>
      </c>
      <c r="O31" s="432" t="s">
        <v>2095</v>
      </c>
      <c r="P31" s="432"/>
      <c r="Q31" s="307">
        <v>0</v>
      </c>
      <c r="R31" s="307">
        <v>0</v>
      </c>
      <c r="S31" s="307">
        <v>0</v>
      </c>
      <c r="T31" s="307">
        <v>0.1</v>
      </c>
      <c r="U31" s="307">
        <v>0.2</v>
      </c>
      <c r="V31" s="307">
        <v>2.9</v>
      </c>
      <c r="W31" s="308">
        <v>3.2</v>
      </c>
    </row>
    <row r="32" spans="1:23" ht="11.25" customHeight="1" x14ac:dyDescent="0.25">
      <c r="B32" s="463" t="s">
        <v>1559</v>
      </c>
      <c r="C32" s="463"/>
      <c r="D32" s="463"/>
      <c r="E32" s="463"/>
      <c r="F32" s="463"/>
      <c r="G32" s="463"/>
      <c r="H32" s="463"/>
      <c r="I32" s="463"/>
      <c r="J32" s="463"/>
      <c r="K32" s="463"/>
      <c r="L32" s="463"/>
      <c r="M32" s="463"/>
      <c r="N32" s="463"/>
      <c r="O32" s="463"/>
      <c r="P32" s="463"/>
      <c r="Q32" s="463"/>
      <c r="R32" s="463"/>
      <c r="S32" s="463"/>
      <c r="T32" s="463"/>
      <c r="U32" s="463"/>
      <c r="V32" s="463"/>
      <c r="W32" s="463"/>
    </row>
    <row r="33" spans="2:23" ht="30.75" customHeight="1" x14ac:dyDescent="0.25">
      <c r="B33" s="437" t="s">
        <v>610</v>
      </c>
      <c r="C33" s="355" t="s">
        <v>1560</v>
      </c>
      <c r="D33" s="462" t="s">
        <v>1561</v>
      </c>
      <c r="E33" s="462"/>
      <c r="F33" s="462"/>
      <c r="G33" s="462"/>
      <c r="H33" s="462"/>
      <c r="I33" s="462"/>
      <c r="J33" s="462"/>
      <c r="K33" s="462"/>
      <c r="L33" s="462"/>
      <c r="M33" s="462"/>
      <c r="N33" s="462"/>
      <c r="O33" s="462"/>
      <c r="P33" s="462"/>
      <c r="Q33" s="462"/>
      <c r="R33" s="462"/>
      <c r="S33" s="462"/>
      <c r="T33" s="462"/>
      <c r="U33" s="462"/>
      <c r="V33" s="462"/>
      <c r="W33" s="462"/>
    </row>
    <row r="34" spans="2:23" s="265" customFormat="1" ht="45" x14ac:dyDescent="0.25">
      <c r="B34" s="438" t="s">
        <v>1562</v>
      </c>
      <c r="C34" s="432" t="s">
        <v>1563</v>
      </c>
      <c r="D34" s="432" t="s">
        <v>1470</v>
      </c>
      <c r="E34" s="438" t="s">
        <v>1564</v>
      </c>
      <c r="F34" s="432" t="s">
        <v>1565</v>
      </c>
      <c r="G34" s="432" t="s">
        <v>1533</v>
      </c>
      <c r="H34" s="307">
        <v>30</v>
      </c>
      <c r="I34" s="383">
        <v>30</v>
      </c>
      <c r="J34" s="432" t="s">
        <v>376</v>
      </c>
      <c r="K34" s="432" t="s">
        <v>376</v>
      </c>
      <c r="L34" s="432"/>
      <c r="M34" s="438" t="s">
        <v>130</v>
      </c>
      <c r="N34" s="362" t="s">
        <v>130</v>
      </c>
      <c r="O34" s="432" t="s">
        <v>1470</v>
      </c>
      <c r="P34" s="432"/>
      <c r="Q34" s="307">
        <v>0</v>
      </c>
      <c r="R34" s="307">
        <v>0</v>
      </c>
      <c r="S34" s="307">
        <v>5</v>
      </c>
      <c r="T34" s="307">
        <v>5</v>
      </c>
      <c r="U34" s="307">
        <v>5</v>
      </c>
      <c r="V34" s="307">
        <v>2</v>
      </c>
      <c r="W34" s="308">
        <v>17</v>
      </c>
    </row>
    <row r="35" spans="2:23" s="265" customFormat="1" ht="67.5" x14ac:dyDescent="0.25">
      <c r="B35" s="438" t="s">
        <v>1566</v>
      </c>
      <c r="C35" s="432" t="s">
        <v>1567</v>
      </c>
      <c r="D35" s="432"/>
      <c r="E35" s="438" t="s">
        <v>1568</v>
      </c>
      <c r="F35" s="432" t="s">
        <v>1569</v>
      </c>
      <c r="G35" s="432" t="s">
        <v>1570</v>
      </c>
      <c r="H35" s="307">
        <v>35</v>
      </c>
      <c r="I35" s="383">
        <v>35</v>
      </c>
      <c r="J35" s="438" t="s">
        <v>376</v>
      </c>
      <c r="K35" s="438" t="s">
        <v>376</v>
      </c>
      <c r="L35" s="438"/>
      <c r="M35" s="438" t="s">
        <v>602</v>
      </c>
      <c r="N35" s="362" t="s">
        <v>26</v>
      </c>
      <c r="O35" s="432" t="s">
        <v>1571</v>
      </c>
      <c r="P35" s="432"/>
      <c r="Q35" s="307">
        <v>10.5</v>
      </c>
      <c r="R35" s="307">
        <v>10.5</v>
      </c>
      <c r="S35" s="307">
        <v>0</v>
      </c>
      <c r="T35" s="307">
        <v>0</v>
      </c>
      <c r="U35" s="307">
        <v>0</v>
      </c>
      <c r="V35" s="307">
        <v>0</v>
      </c>
      <c r="W35" s="308">
        <v>21</v>
      </c>
    </row>
    <row r="36" spans="2:23" s="265" customFormat="1" ht="67.5" x14ac:dyDescent="0.25">
      <c r="B36" s="438" t="s">
        <v>1572</v>
      </c>
      <c r="C36" s="432" t="s">
        <v>1567</v>
      </c>
      <c r="D36" s="432"/>
      <c r="E36" s="438"/>
      <c r="F36" s="432" t="s">
        <v>1573</v>
      </c>
      <c r="G36" s="432" t="s">
        <v>1570</v>
      </c>
      <c r="H36" s="307">
        <v>0</v>
      </c>
      <c r="I36" s="383">
        <v>2.6</v>
      </c>
      <c r="J36" s="438" t="s">
        <v>376</v>
      </c>
      <c r="K36" s="438" t="s">
        <v>376</v>
      </c>
      <c r="L36" s="438"/>
      <c r="M36" s="438">
        <v>2016</v>
      </c>
      <c r="N36" s="362" t="s">
        <v>611</v>
      </c>
      <c r="O36" s="432" t="s">
        <v>1571</v>
      </c>
      <c r="P36" s="432" t="s">
        <v>1574</v>
      </c>
      <c r="Q36" s="307">
        <v>0</v>
      </c>
      <c r="R36" s="307">
        <v>0</v>
      </c>
      <c r="S36" s="307">
        <v>0</v>
      </c>
      <c r="T36" s="307">
        <v>0</v>
      </c>
      <c r="U36" s="307">
        <v>0</v>
      </c>
      <c r="V36" s="307">
        <v>0</v>
      </c>
      <c r="W36" s="308">
        <v>0</v>
      </c>
    </row>
    <row r="37" spans="2:23" ht="22.5" customHeight="1" x14ac:dyDescent="0.25">
      <c r="B37" s="437" t="s">
        <v>1575</v>
      </c>
      <c r="C37" s="355" t="s">
        <v>1576</v>
      </c>
      <c r="D37" s="462" t="s">
        <v>1577</v>
      </c>
      <c r="E37" s="462"/>
      <c r="F37" s="462"/>
      <c r="G37" s="462"/>
      <c r="H37" s="462"/>
      <c r="I37" s="462"/>
      <c r="J37" s="462"/>
      <c r="K37" s="462"/>
      <c r="L37" s="462"/>
      <c r="M37" s="462"/>
      <c r="N37" s="462"/>
      <c r="O37" s="462"/>
      <c r="P37" s="462"/>
      <c r="Q37" s="462"/>
      <c r="R37" s="462"/>
      <c r="S37" s="462"/>
      <c r="T37" s="462"/>
      <c r="U37" s="462"/>
      <c r="V37" s="462"/>
      <c r="W37" s="462"/>
    </row>
    <row r="38" spans="2:23" s="265" customFormat="1" ht="101.25" x14ac:dyDescent="0.25">
      <c r="B38" s="438" t="s">
        <v>1578</v>
      </c>
      <c r="C38" s="432" t="s">
        <v>1579</v>
      </c>
      <c r="D38" s="432" t="s">
        <v>1580</v>
      </c>
      <c r="E38" s="438"/>
      <c r="F38" s="432" t="s">
        <v>1581</v>
      </c>
      <c r="G38" s="432" t="s">
        <v>1582</v>
      </c>
      <c r="H38" s="307">
        <v>0.4</v>
      </c>
      <c r="I38" s="383">
        <v>0.42000000000000004</v>
      </c>
      <c r="J38" s="438">
        <v>1.97</v>
      </c>
      <c r="K38" s="442">
        <v>0.45860000000000001</v>
      </c>
      <c r="L38" s="268" t="s">
        <v>1583</v>
      </c>
      <c r="M38" s="438" t="s">
        <v>27</v>
      </c>
      <c r="N38" s="362">
        <v>2016</v>
      </c>
      <c r="O38" s="432" t="s">
        <v>1580</v>
      </c>
      <c r="P38" s="432" t="s">
        <v>1574</v>
      </c>
      <c r="Q38" s="307">
        <v>0</v>
      </c>
      <c r="R38" s="307">
        <v>0</v>
      </c>
      <c r="S38" s="307">
        <v>0</v>
      </c>
      <c r="T38" s="307">
        <v>0</v>
      </c>
      <c r="U38" s="307">
        <v>0</v>
      </c>
      <c r="V38" s="307"/>
      <c r="W38" s="308">
        <v>0</v>
      </c>
    </row>
    <row r="39" spans="2:23" ht="22.5" customHeight="1" x14ac:dyDescent="0.25">
      <c r="B39" s="437" t="s">
        <v>1584</v>
      </c>
      <c r="C39" s="355" t="s">
        <v>1585</v>
      </c>
      <c r="D39" s="462" t="s">
        <v>1586</v>
      </c>
      <c r="E39" s="462"/>
      <c r="F39" s="462"/>
      <c r="G39" s="462"/>
      <c r="H39" s="462"/>
      <c r="I39" s="462"/>
      <c r="J39" s="462"/>
      <c r="K39" s="462"/>
      <c r="L39" s="462"/>
      <c r="M39" s="462"/>
      <c r="N39" s="462"/>
      <c r="O39" s="462"/>
      <c r="P39" s="462"/>
      <c r="Q39" s="462"/>
      <c r="R39" s="462"/>
      <c r="S39" s="462"/>
      <c r="T39" s="462"/>
      <c r="U39" s="462"/>
      <c r="V39" s="462"/>
      <c r="W39" s="462"/>
    </row>
    <row r="40" spans="2:23" s="265" customFormat="1" ht="101.25" x14ac:dyDescent="0.25">
      <c r="B40" s="438" t="s">
        <v>1587</v>
      </c>
      <c r="C40" s="432" t="s">
        <v>1588</v>
      </c>
      <c r="D40" s="432" t="s">
        <v>1589</v>
      </c>
      <c r="E40" s="438"/>
      <c r="F40" s="432" t="s">
        <v>1590</v>
      </c>
      <c r="G40" s="432" t="s">
        <v>1591</v>
      </c>
      <c r="H40" s="307">
        <v>0.4</v>
      </c>
      <c r="I40" s="383">
        <v>0.42000000000000004</v>
      </c>
      <c r="J40" s="310">
        <v>-0.48</v>
      </c>
      <c r="K40" s="310" t="s">
        <v>1592</v>
      </c>
      <c r="L40" s="311" t="s">
        <v>1593</v>
      </c>
      <c r="M40" s="438" t="s">
        <v>611</v>
      </c>
      <c r="N40" s="362" t="s">
        <v>611</v>
      </c>
      <c r="O40" s="432" t="s">
        <v>1589</v>
      </c>
      <c r="P40" s="432" t="s">
        <v>1574</v>
      </c>
      <c r="Q40" s="307">
        <v>0</v>
      </c>
      <c r="R40" s="307">
        <v>0</v>
      </c>
      <c r="S40" s="307">
        <v>0</v>
      </c>
      <c r="T40" s="307">
        <v>0</v>
      </c>
      <c r="U40" s="307">
        <v>0</v>
      </c>
      <c r="V40" s="307">
        <v>0</v>
      </c>
      <c r="W40" s="308">
        <v>0</v>
      </c>
    </row>
    <row r="41" spans="2:23" s="394" customFormat="1" ht="123.75" x14ac:dyDescent="0.25">
      <c r="B41" s="440" t="s">
        <v>1594</v>
      </c>
      <c r="C41" s="431" t="s">
        <v>1595</v>
      </c>
      <c r="D41" s="431" t="s">
        <v>1589</v>
      </c>
      <c r="E41" s="440"/>
      <c r="F41" s="431" t="s">
        <v>1596</v>
      </c>
      <c r="G41" s="431" t="s">
        <v>1582</v>
      </c>
      <c r="H41" s="413">
        <v>2.2799999999999998</v>
      </c>
      <c r="I41" s="383">
        <v>0</v>
      </c>
      <c r="J41" s="405">
        <v>0.4</v>
      </c>
      <c r="K41" s="414">
        <v>8.2900000000000001E-2</v>
      </c>
      <c r="L41" s="415" t="s">
        <v>1899</v>
      </c>
      <c r="M41" s="440" t="s">
        <v>1597</v>
      </c>
      <c r="N41" s="383" t="s">
        <v>2088</v>
      </c>
      <c r="O41" s="431" t="s">
        <v>2096</v>
      </c>
      <c r="P41" s="431"/>
      <c r="Q41" s="413">
        <v>0</v>
      </c>
      <c r="R41" s="413">
        <v>2.27</v>
      </c>
      <c r="S41" s="413">
        <v>0</v>
      </c>
      <c r="T41" s="413">
        <v>0</v>
      </c>
      <c r="U41" s="413">
        <v>0</v>
      </c>
      <c r="V41" s="413">
        <v>0</v>
      </c>
      <c r="W41" s="416">
        <v>2.27</v>
      </c>
    </row>
    <row r="42" spans="2:23" s="265" customFormat="1" ht="101.25" x14ac:dyDescent="0.25">
      <c r="B42" s="438" t="s">
        <v>1598</v>
      </c>
      <c r="C42" s="432" t="s">
        <v>1599</v>
      </c>
      <c r="D42" s="432" t="s">
        <v>1600</v>
      </c>
      <c r="E42" s="438"/>
      <c r="F42" s="432" t="s">
        <v>1601</v>
      </c>
      <c r="G42" s="432"/>
      <c r="H42" s="307">
        <v>0</v>
      </c>
      <c r="I42" s="383">
        <v>0.35</v>
      </c>
      <c r="J42" s="310"/>
      <c r="K42" s="310"/>
      <c r="L42" s="310"/>
      <c r="M42" s="432" t="s">
        <v>32</v>
      </c>
      <c r="N42" s="323" t="s">
        <v>32</v>
      </c>
      <c r="O42" s="432" t="s">
        <v>1602</v>
      </c>
      <c r="P42" s="432" t="s">
        <v>1603</v>
      </c>
      <c r="Q42" s="307">
        <v>0</v>
      </c>
      <c r="R42" s="307">
        <v>0</v>
      </c>
      <c r="S42" s="307">
        <v>0</v>
      </c>
      <c r="T42" s="307">
        <v>0</v>
      </c>
      <c r="U42" s="307">
        <v>0</v>
      </c>
      <c r="V42" s="307">
        <v>0</v>
      </c>
      <c r="W42" s="308">
        <v>0</v>
      </c>
    </row>
    <row r="43" spans="2:23" s="265" customFormat="1" ht="112.5" x14ac:dyDescent="0.25">
      <c r="B43" s="438" t="s">
        <v>1604</v>
      </c>
      <c r="C43" s="432" t="s">
        <v>1898</v>
      </c>
      <c r="D43" s="432" t="s">
        <v>1580</v>
      </c>
      <c r="E43" s="438"/>
      <c r="F43" s="432" t="s">
        <v>1605</v>
      </c>
      <c r="G43" s="432" t="s">
        <v>1582</v>
      </c>
      <c r="H43" s="307">
        <v>0.69</v>
      </c>
      <c r="I43" s="383">
        <v>0.35199999999999998</v>
      </c>
      <c r="J43" s="310">
        <v>-0.95399999999999996</v>
      </c>
      <c r="K43" s="310" t="s">
        <v>1606</v>
      </c>
      <c r="L43" s="312" t="s">
        <v>1607</v>
      </c>
      <c r="M43" s="438">
        <v>2018</v>
      </c>
      <c r="N43" s="362">
        <v>2016</v>
      </c>
      <c r="O43" s="432" t="s">
        <v>2097</v>
      </c>
      <c r="P43" s="432"/>
      <c r="Q43" s="307">
        <v>0.69</v>
      </c>
      <c r="R43" s="307">
        <v>0</v>
      </c>
      <c r="S43" s="307">
        <v>0</v>
      </c>
      <c r="T43" s="307">
        <v>0</v>
      </c>
      <c r="U43" s="307">
        <v>0</v>
      </c>
      <c r="V43" s="307">
        <v>0</v>
      </c>
      <c r="W43" s="308">
        <v>0.69</v>
      </c>
    </row>
    <row r="44" spans="2:23" s="265" customFormat="1" ht="112.5" x14ac:dyDescent="0.25">
      <c r="B44" s="438" t="s">
        <v>1608</v>
      </c>
      <c r="C44" s="432" t="s">
        <v>1609</v>
      </c>
      <c r="D44" s="432" t="s">
        <v>1589</v>
      </c>
      <c r="E44" s="438"/>
      <c r="F44" s="432" t="s">
        <v>1609</v>
      </c>
      <c r="G44" s="432" t="s">
        <v>1610</v>
      </c>
      <c r="H44" s="307">
        <v>1.73</v>
      </c>
      <c r="I44" s="383">
        <v>1.44</v>
      </c>
      <c r="J44" s="310" t="s">
        <v>376</v>
      </c>
      <c r="K44" s="310" t="s">
        <v>376</v>
      </c>
      <c r="L44" s="310" t="s">
        <v>376</v>
      </c>
      <c r="M44" s="432" t="s">
        <v>1900</v>
      </c>
      <c r="N44" s="323" t="s">
        <v>2082</v>
      </c>
      <c r="O44" s="432" t="s">
        <v>2098</v>
      </c>
      <c r="P44" s="432" t="s">
        <v>1901</v>
      </c>
      <c r="Q44" s="307">
        <v>0.24</v>
      </c>
      <c r="R44" s="307">
        <v>0.25</v>
      </c>
      <c r="S44" s="307">
        <v>0.25</v>
      </c>
      <c r="T44" s="307">
        <v>0.25</v>
      </c>
      <c r="U44" s="307">
        <v>0.25</v>
      </c>
      <c r="V44" s="307">
        <v>0.25</v>
      </c>
      <c r="W44" s="308">
        <v>1.49</v>
      </c>
    </row>
    <row r="45" spans="2:23" s="265" customFormat="1" ht="123.75" x14ac:dyDescent="0.25">
      <c r="B45" s="438" t="s">
        <v>1611</v>
      </c>
      <c r="C45" s="432" t="s">
        <v>1612</v>
      </c>
      <c r="D45" s="432" t="s">
        <v>568</v>
      </c>
      <c r="E45" s="438"/>
      <c r="F45" s="432" t="s">
        <v>1613</v>
      </c>
      <c r="G45" s="432" t="s">
        <v>1610</v>
      </c>
      <c r="H45" s="307">
        <v>5.38</v>
      </c>
      <c r="I45" s="383">
        <v>0.91</v>
      </c>
      <c r="J45" s="310" t="s">
        <v>376</v>
      </c>
      <c r="K45" s="310" t="s">
        <v>376</v>
      </c>
      <c r="L45" s="310" t="s">
        <v>376</v>
      </c>
      <c r="M45" s="432" t="s">
        <v>1614</v>
      </c>
      <c r="N45" s="323" t="s">
        <v>84</v>
      </c>
      <c r="O45" s="432" t="s">
        <v>2099</v>
      </c>
      <c r="P45" s="432" t="s">
        <v>1615</v>
      </c>
      <c r="Q45" s="307">
        <v>0.4</v>
      </c>
      <c r="R45" s="307">
        <v>0.4</v>
      </c>
      <c r="S45" s="307">
        <v>0.32</v>
      </c>
      <c r="T45" s="307">
        <v>0.4</v>
      </c>
      <c r="U45" s="307">
        <v>0.32</v>
      </c>
      <c r="V45" s="307">
        <v>0.4</v>
      </c>
      <c r="W45" s="308">
        <v>2.2400000000000002</v>
      </c>
    </row>
    <row r="46" spans="2:23" ht="11.25" customHeight="1" x14ac:dyDescent="0.25">
      <c r="B46" s="463" t="s">
        <v>1616</v>
      </c>
      <c r="C46" s="463"/>
      <c r="D46" s="463"/>
      <c r="E46" s="463"/>
      <c r="F46" s="463"/>
      <c r="G46" s="463"/>
      <c r="H46" s="463"/>
      <c r="I46" s="463"/>
      <c r="J46" s="463"/>
      <c r="K46" s="463"/>
      <c r="L46" s="463"/>
      <c r="M46" s="463"/>
      <c r="N46" s="463"/>
      <c r="O46" s="463"/>
      <c r="P46" s="463"/>
      <c r="Q46" s="463"/>
      <c r="R46" s="463"/>
      <c r="S46" s="463"/>
      <c r="T46" s="463"/>
      <c r="U46" s="463"/>
      <c r="V46" s="463"/>
      <c r="W46" s="463"/>
    </row>
    <row r="47" spans="2:23" ht="33.75" customHeight="1" x14ac:dyDescent="0.25">
      <c r="B47" s="437" t="s">
        <v>1617</v>
      </c>
      <c r="C47" s="355" t="s">
        <v>584</v>
      </c>
      <c r="D47" s="462" t="s">
        <v>1618</v>
      </c>
      <c r="E47" s="462"/>
      <c r="F47" s="462"/>
      <c r="G47" s="462"/>
      <c r="H47" s="462"/>
      <c r="I47" s="462"/>
      <c r="J47" s="462"/>
      <c r="K47" s="462"/>
      <c r="L47" s="462"/>
      <c r="M47" s="462"/>
      <c r="N47" s="462"/>
      <c r="O47" s="462"/>
      <c r="P47" s="462"/>
      <c r="Q47" s="462"/>
      <c r="R47" s="462"/>
      <c r="S47" s="462"/>
      <c r="T47" s="462"/>
      <c r="U47" s="462"/>
      <c r="V47" s="462"/>
      <c r="W47" s="462"/>
    </row>
    <row r="48" spans="2:23" ht="56.25" x14ac:dyDescent="0.25">
      <c r="B48" s="285" t="s">
        <v>1619</v>
      </c>
      <c r="C48" s="300" t="s">
        <v>587</v>
      </c>
      <c r="D48" s="286"/>
      <c r="E48" s="439" t="s">
        <v>1620</v>
      </c>
      <c r="F48" s="313" t="s">
        <v>589</v>
      </c>
      <c r="G48" s="313"/>
      <c r="H48" s="307">
        <v>0</v>
      </c>
      <c r="I48" s="383">
        <v>0</v>
      </c>
      <c r="J48" s="314"/>
      <c r="K48" s="314"/>
      <c r="L48" s="314"/>
      <c r="M48" s="286"/>
      <c r="N48" s="384" t="s">
        <v>26</v>
      </c>
      <c r="O48" s="286"/>
      <c r="P48" s="286"/>
      <c r="Q48" s="315">
        <v>0</v>
      </c>
      <c r="R48" s="315">
        <v>0</v>
      </c>
      <c r="S48" s="315">
        <v>0</v>
      </c>
      <c r="T48" s="315">
        <v>0</v>
      </c>
      <c r="U48" s="315">
        <v>0</v>
      </c>
      <c r="V48" s="315"/>
      <c r="W48" s="308">
        <v>0</v>
      </c>
    </row>
    <row r="49" spans="2:23" ht="78.75" x14ac:dyDescent="0.25">
      <c r="B49" s="285" t="s">
        <v>1621</v>
      </c>
      <c r="C49" s="300" t="s">
        <v>591</v>
      </c>
      <c r="D49" s="286"/>
      <c r="E49" s="316"/>
      <c r="F49" s="316" t="s">
        <v>1111</v>
      </c>
      <c r="G49" s="316"/>
      <c r="H49" s="307">
        <v>0</v>
      </c>
      <c r="I49" s="383">
        <v>0</v>
      </c>
      <c r="J49" s="317"/>
      <c r="K49" s="317"/>
      <c r="L49" s="317"/>
      <c r="M49" s="286"/>
      <c r="N49" s="384" t="s">
        <v>26</v>
      </c>
      <c r="O49" s="286"/>
      <c r="P49" s="286"/>
      <c r="Q49" s="315">
        <v>0</v>
      </c>
      <c r="R49" s="315">
        <v>0</v>
      </c>
      <c r="S49" s="315">
        <v>0</v>
      </c>
      <c r="T49" s="315">
        <v>0</v>
      </c>
      <c r="U49" s="315">
        <v>0</v>
      </c>
      <c r="V49" s="315"/>
      <c r="W49" s="308">
        <v>0</v>
      </c>
    </row>
    <row r="50" spans="2:23" s="394" customFormat="1" ht="78.75" x14ac:dyDescent="0.25">
      <c r="B50" s="440" t="s">
        <v>1902</v>
      </c>
      <c r="C50" s="405" t="s">
        <v>1903</v>
      </c>
      <c r="D50" s="431" t="s">
        <v>568</v>
      </c>
      <c r="E50" s="405"/>
      <c r="F50" s="405" t="s">
        <v>1904</v>
      </c>
      <c r="G50" s="405"/>
      <c r="H50" s="413">
        <v>0.1</v>
      </c>
      <c r="I50" s="383">
        <v>0</v>
      </c>
      <c r="J50" s="417"/>
      <c r="K50" s="417"/>
      <c r="L50" s="417"/>
      <c r="M50" s="431" t="s">
        <v>138</v>
      </c>
      <c r="N50" s="384" t="s">
        <v>2088</v>
      </c>
      <c r="O50" s="431" t="s">
        <v>2100</v>
      </c>
      <c r="P50" s="431"/>
      <c r="Q50" s="413">
        <v>0.05</v>
      </c>
      <c r="R50" s="413">
        <v>0.05</v>
      </c>
      <c r="S50" s="413">
        <v>0</v>
      </c>
      <c r="T50" s="413">
        <v>0</v>
      </c>
      <c r="U50" s="413">
        <v>0</v>
      </c>
      <c r="V50" s="413">
        <v>0</v>
      </c>
      <c r="W50" s="416">
        <v>0.1</v>
      </c>
    </row>
    <row r="51" spans="2:23" ht="22.5" customHeight="1" x14ac:dyDescent="0.25">
      <c r="B51" s="437" t="s">
        <v>1622</v>
      </c>
      <c r="C51" s="355" t="s">
        <v>1343</v>
      </c>
      <c r="D51" s="462" t="s">
        <v>1623</v>
      </c>
      <c r="E51" s="462"/>
      <c r="F51" s="462"/>
      <c r="G51" s="462"/>
      <c r="H51" s="462"/>
      <c r="I51" s="462"/>
      <c r="J51" s="462"/>
      <c r="K51" s="462"/>
      <c r="L51" s="462"/>
      <c r="M51" s="462"/>
      <c r="N51" s="462"/>
      <c r="O51" s="462"/>
      <c r="P51" s="462"/>
      <c r="Q51" s="462"/>
      <c r="R51" s="462"/>
      <c r="S51" s="462"/>
      <c r="T51" s="462"/>
      <c r="U51" s="462"/>
      <c r="V51" s="462"/>
      <c r="W51" s="462"/>
    </row>
    <row r="52" spans="2:23" s="265" customFormat="1" ht="22.5" x14ac:dyDescent="0.25">
      <c r="B52" s="438" t="s">
        <v>1624</v>
      </c>
      <c r="C52" s="432" t="s">
        <v>1625</v>
      </c>
      <c r="D52" s="432" t="s">
        <v>1589</v>
      </c>
      <c r="E52" s="438"/>
      <c r="F52" s="432" t="s">
        <v>1626</v>
      </c>
      <c r="G52" s="432"/>
      <c r="H52" s="307">
        <v>0.15</v>
      </c>
      <c r="I52" s="383">
        <v>0.15</v>
      </c>
      <c r="J52" s="432"/>
      <c r="K52" s="432"/>
      <c r="L52" s="432"/>
      <c r="M52" s="438">
        <v>2019</v>
      </c>
      <c r="N52" s="362">
        <v>2016</v>
      </c>
      <c r="O52" s="432" t="s">
        <v>2101</v>
      </c>
      <c r="P52" s="432"/>
      <c r="Q52" s="307">
        <v>0</v>
      </c>
      <c r="R52" s="307">
        <v>0.15</v>
      </c>
      <c r="S52" s="307">
        <v>0</v>
      </c>
      <c r="T52" s="307">
        <v>0</v>
      </c>
      <c r="U52" s="307">
        <v>0</v>
      </c>
      <c r="V52" s="307">
        <v>0</v>
      </c>
      <c r="W52" s="308">
        <v>0.15</v>
      </c>
    </row>
    <row r="53" spans="2:23" s="265" customFormat="1" ht="33.75" x14ac:dyDescent="0.25">
      <c r="B53" s="438" t="s">
        <v>1627</v>
      </c>
      <c r="C53" s="432" t="s">
        <v>1628</v>
      </c>
      <c r="D53" s="432" t="s">
        <v>1589</v>
      </c>
      <c r="E53" s="438"/>
      <c r="F53" s="432" t="s">
        <v>1629</v>
      </c>
      <c r="G53" s="432"/>
      <c r="H53" s="307">
        <v>0.15000000000000002</v>
      </c>
      <c r="I53" s="383">
        <v>0.1</v>
      </c>
      <c r="J53" s="432"/>
      <c r="K53" s="432"/>
      <c r="L53" s="432"/>
      <c r="M53" s="438" t="s">
        <v>29</v>
      </c>
      <c r="N53" s="362" t="s">
        <v>27</v>
      </c>
      <c r="O53" s="432" t="s">
        <v>2102</v>
      </c>
      <c r="P53" s="432"/>
      <c r="Q53" s="307">
        <v>0.05</v>
      </c>
      <c r="R53" s="307">
        <v>0.05</v>
      </c>
      <c r="S53" s="307">
        <v>0.05</v>
      </c>
      <c r="T53" s="307">
        <v>0</v>
      </c>
      <c r="U53" s="307">
        <v>0</v>
      </c>
      <c r="V53" s="307">
        <v>0</v>
      </c>
      <c r="W53" s="308">
        <v>0.15000000000000002</v>
      </c>
    </row>
    <row r="54" spans="2:23" s="265" customFormat="1" ht="101.25" customHeight="1" x14ac:dyDescent="0.25">
      <c r="B54" s="438" t="s">
        <v>1630</v>
      </c>
      <c r="C54" s="432" t="s">
        <v>1631</v>
      </c>
      <c r="D54" s="432" t="s">
        <v>1589</v>
      </c>
      <c r="E54" s="438"/>
      <c r="F54" s="432" t="s">
        <v>1632</v>
      </c>
      <c r="G54" s="432" t="s">
        <v>1633</v>
      </c>
      <c r="H54" s="307">
        <v>4.3</v>
      </c>
      <c r="I54" s="383">
        <v>3.05</v>
      </c>
      <c r="J54" s="438">
        <v>-3.16</v>
      </c>
      <c r="K54" s="438" t="s">
        <v>1634</v>
      </c>
      <c r="L54" s="268" t="s">
        <v>1635</v>
      </c>
      <c r="M54" s="438" t="s">
        <v>1597</v>
      </c>
      <c r="N54" s="362" t="s">
        <v>119</v>
      </c>
      <c r="O54" s="432" t="s">
        <v>2103</v>
      </c>
      <c r="P54" s="432"/>
      <c r="Q54" s="307">
        <v>3.8</v>
      </c>
      <c r="R54" s="307">
        <v>0.47</v>
      </c>
      <c r="S54" s="307">
        <v>0</v>
      </c>
      <c r="T54" s="307">
        <v>0</v>
      </c>
      <c r="U54" s="307">
        <v>0</v>
      </c>
      <c r="V54" s="307">
        <v>0</v>
      </c>
      <c r="W54" s="308">
        <v>4.2699999999999996</v>
      </c>
    </row>
    <row r="55" spans="2:23" s="265" customFormat="1" ht="78.75" x14ac:dyDescent="0.25">
      <c r="B55" s="438" t="s">
        <v>1636</v>
      </c>
      <c r="C55" s="432" t="s">
        <v>1637</v>
      </c>
      <c r="D55" s="432" t="s">
        <v>1589</v>
      </c>
      <c r="E55" s="273"/>
      <c r="F55" s="432" t="s">
        <v>1638</v>
      </c>
      <c r="G55" s="432" t="s">
        <v>257</v>
      </c>
      <c r="H55" s="307">
        <v>0.17</v>
      </c>
      <c r="I55" s="383">
        <v>0.11</v>
      </c>
      <c r="J55" s="274"/>
      <c r="K55" s="274"/>
      <c r="L55" s="274"/>
      <c r="M55" s="438">
        <v>2018</v>
      </c>
      <c r="N55" s="362" t="s">
        <v>30</v>
      </c>
      <c r="O55" s="432" t="s">
        <v>2101</v>
      </c>
      <c r="P55" s="432"/>
      <c r="Q55" s="307">
        <v>0.17</v>
      </c>
      <c r="R55" s="307">
        <v>0</v>
      </c>
      <c r="S55" s="307">
        <v>0</v>
      </c>
      <c r="T55" s="307">
        <v>0</v>
      </c>
      <c r="U55" s="307">
        <v>0</v>
      </c>
      <c r="V55" s="307">
        <v>0</v>
      </c>
      <c r="W55" s="308">
        <v>0.17</v>
      </c>
    </row>
    <row r="56" spans="2:23" s="265" customFormat="1" ht="78.75" x14ac:dyDescent="0.25">
      <c r="B56" s="438" t="s">
        <v>1639</v>
      </c>
      <c r="C56" s="432" t="s">
        <v>1640</v>
      </c>
      <c r="D56" s="432" t="s">
        <v>1641</v>
      </c>
      <c r="E56" s="273"/>
      <c r="F56" s="432" t="s">
        <v>1642</v>
      </c>
      <c r="G56" s="432" t="s">
        <v>1591</v>
      </c>
      <c r="H56" s="307">
        <v>0.4</v>
      </c>
      <c r="I56" s="383">
        <v>0.4</v>
      </c>
      <c r="J56" s="432" t="s">
        <v>376</v>
      </c>
      <c r="K56" s="432" t="s">
        <v>376</v>
      </c>
      <c r="L56" s="318" t="s">
        <v>1643</v>
      </c>
      <c r="M56" s="438" t="s">
        <v>1908</v>
      </c>
      <c r="N56" s="362" t="s">
        <v>84</v>
      </c>
      <c r="O56" s="432" t="s">
        <v>2104</v>
      </c>
      <c r="P56" s="432"/>
      <c r="Q56" s="307">
        <v>0.23</v>
      </c>
      <c r="R56" s="307">
        <v>0</v>
      </c>
      <c r="S56" s="307">
        <v>0</v>
      </c>
      <c r="T56" s="307">
        <v>0</v>
      </c>
      <c r="U56" s="307">
        <v>0</v>
      </c>
      <c r="V56" s="307">
        <v>0</v>
      </c>
      <c r="W56" s="308">
        <v>0.23</v>
      </c>
    </row>
    <row r="57" spans="2:23" s="394" customFormat="1" ht="45" x14ac:dyDescent="0.25">
      <c r="B57" s="440" t="s">
        <v>1905</v>
      </c>
      <c r="C57" s="431" t="s">
        <v>1906</v>
      </c>
      <c r="D57" s="431" t="s">
        <v>1589</v>
      </c>
      <c r="E57" s="402"/>
      <c r="F57" s="431" t="s">
        <v>1907</v>
      </c>
      <c r="G57" s="431" t="s">
        <v>257</v>
      </c>
      <c r="H57" s="413">
        <v>0.1</v>
      </c>
      <c r="I57" s="383">
        <v>0</v>
      </c>
      <c r="J57" s="413" t="s">
        <v>257</v>
      </c>
      <c r="K57" s="413" t="s">
        <v>257</v>
      </c>
      <c r="L57" s="413" t="s">
        <v>257</v>
      </c>
      <c r="M57" s="440" t="s">
        <v>713</v>
      </c>
      <c r="N57" s="362" t="s">
        <v>2088</v>
      </c>
      <c r="O57" s="431" t="s">
        <v>2105</v>
      </c>
      <c r="P57" s="431" t="s">
        <v>1909</v>
      </c>
      <c r="Q57" s="413">
        <v>0</v>
      </c>
      <c r="R57" s="413">
        <v>0.1</v>
      </c>
      <c r="S57" s="413">
        <v>0</v>
      </c>
      <c r="T57" s="413">
        <v>0</v>
      </c>
      <c r="U57" s="413">
        <v>0</v>
      </c>
      <c r="V57" s="413">
        <v>0</v>
      </c>
      <c r="W57" s="416">
        <v>0.1</v>
      </c>
    </row>
    <row r="58" spans="2:23" ht="33.75" customHeight="1" x14ac:dyDescent="0.25">
      <c r="B58" s="437" t="s">
        <v>1644</v>
      </c>
      <c r="C58" s="355" t="s">
        <v>1645</v>
      </c>
      <c r="D58" s="462" t="s">
        <v>1646</v>
      </c>
      <c r="E58" s="462"/>
      <c r="F58" s="462"/>
      <c r="G58" s="462"/>
      <c r="H58" s="462"/>
      <c r="I58" s="462"/>
      <c r="J58" s="462"/>
      <c r="K58" s="462"/>
      <c r="L58" s="462"/>
      <c r="M58" s="462"/>
      <c r="N58" s="462"/>
      <c r="O58" s="462"/>
      <c r="P58" s="462"/>
      <c r="Q58" s="462"/>
      <c r="R58" s="462"/>
      <c r="S58" s="462"/>
      <c r="T58" s="462"/>
      <c r="U58" s="462"/>
      <c r="V58" s="462"/>
      <c r="W58" s="462"/>
    </row>
    <row r="59" spans="2:23" s="265" customFormat="1" ht="22.5" x14ac:dyDescent="0.25">
      <c r="B59" s="438" t="s">
        <v>1647</v>
      </c>
      <c r="C59" s="432" t="s">
        <v>1648</v>
      </c>
      <c r="D59" s="432" t="s">
        <v>1589</v>
      </c>
      <c r="E59" s="438" t="s">
        <v>1649</v>
      </c>
      <c r="F59" s="432" t="s">
        <v>1650</v>
      </c>
      <c r="G59" s="432"/>
      <c r="H59" s="307">
        <v>0</v>
      </c>
      <c r="I59" s="383">
        <v>0.2</v>
      </c>
      <c r="J59" s="432"/>
      <c r="K59" s="432"/>
      <c r="L59" s="432"/>
      <c r="M59" s="438" t="s">
        <v>611</v>
      </c>
      <c r="N59" s="362" t="s">
        <v>611</v>
      </c>
      <c r="O59" s="432" t="s">
        <v>2101</v>
      </c>
      <c r="P59" s="432" t="s">
        <v>1651</v>
      </c>
      <c r="Q59" s="307">
        <v>0</v>
      </c>
      <c r="R59" s="307">
        <v>0</v>
      </c>
      <c r="S59" s="307">
        <v>0</v>
      </c>
      <c r="T59" s="307">
        <v>0</v>
      </c>
      <c r="U59" s="307">
        <v>0</v>
      </c>
      <c r="V59" s="307">
        <v>0</v>
      </c>
      <c r="W59" s="308">
        <v>0</v>
      </c>
    </row>
    <row r="60" spans="2:23" s="265" customFormat="1" ht="67.5" x14ac:dyDescent="0.25">
      <c r="B60" s="438" t="s">
        <v>1652</v>
      </c>
      <c r="C60" s="432" t="s">
        <v>1653</v>
      </c>
      <c r="D60" s="432" t="s">
        <v>1589</v>
      </c>
      <c r="E60" s="273"/>
      <c r="F60" s="432" t="s">
        <v>1654</v>
      </c>
      <c r="G60" s="432" t="s">
        <v>1582</v>
      </c>
      <c r="H60" s="307">
        <v>1.9072999999999998</v>
      </c>
      <c r="I60" s="383">
        <v>0.80200000000000005</v>
      </c>
      <c r="J60" s="438">
        <v>3.17</v>
      </c>
      <c r="K60" s="442">
        <v>0.31340000000000001</v>
      </c>
      <c r="L60" s="438" t="s">
        <v>1910</v>
      </c>
      <c r="M60" s="438">
        <v>2019</v>
      </c>
      <c r="N60" s="362">
        <v>2017</v>
      </c>
      <c r="O60" s="432" t="s">
        <v>2106</v>
      </c>
      <c r="P60" s="432"/>
      <c r="Q60" s="307">
        <v>2.5000000000000001E-2</v>
      </c>
      <c r="R60" s="307">
        <v>1.88</v>
      </c>
      <c r="S60" s="307">
        <v>0</v>
      </c>
      <c r="T60" s="307">
        <v>0</v>
      </c>
      <c r="U60" s="307">
        <v>0</v>
      </c>
      <c r="V60" s="307">
        <v>0</v>
      </c>
      <c r="W60" s="308">
        <v>1.9049999999999998</v>
      </c>
    </row>
    <row r="61" spans="2:23" ht="45" customHeight="1" x14ac:dyDescent="0.25">
      <c r="B61" s="437" t="s">
        <v>1655</v>
      </c>
      <c r="C61" s="355" t="s">
        <v>1656</v>
      </c>
      <c r="D61" s="462" t="s">
        <v>1657</v>
      </c>
      <c r="E61" s="462"/>
      <c r="F61" s="462"/>
      <c r="G61" s="462"/>
      <c r="H61" s="462"/>
      <c r="I61" s="462"/>
      <c r="J61" s="462"/>
      <c r="K61" s="462"/>
      <c r="L61" s="462"/>
      <c r="M61" s="462"/>
      <c r="N61" s="462"/>
      <c r="O61" s="462"/>
      <c r="P61" s="462"/>
      <c r="Q61" s="462"/>
      <c r="R61" s="462"/>
      <c r="S61" s="462"/>
      <c r="T61" s="462"/>
      <c r="U61" s="462"/>
      <c r="V61" s="462"/>
      <c r="W61" s="462"/>
    </row>
    <row r="62" spans="2:23" s="265" customFormat="1" ht="22.5" x14ac:dyDescent="0.25">
      <c r="B62" s="438" t="s">
        <v>1658</v>
      </c>
      <c r="C62" s="432" t="s">
        <v>1659</v>
      </c>
      <c r="D62" s="432" t="s">
        <v>568</v>
      </c>
      <c r="E62" s="438" t="s">
        <v>1660</v>
      </c>
      <c r="F62" s="432" t="s">
        <v>1661</v>
      </c>
      <c r="G62" s="432"/>
      <c r="H62" s="307">
        <v>0.05</v>
      </c>
      <c r="I62" s="383">
        <v>0.11000000000000001</v>
      </c>
      <c r="J62" s="438"/>
      <c r="K62" s="438"/>
      <c r="L62" s="438"/>
      <c r="M62" s="438">
        <v>2018</v>
      </c>
      <c r="N62" s="362">
        <v>2016</v>
      </c>
      <c r="O62" s="432" t="s">
        <v>2107</v>
      </c>
      <c r="P62" s="307"/>
      <c r="Q62" s="307">
        <v>0.05</v>
      </c>
      <c r="R62" s="307">
        <v>0</v>
      </c>
      <c r="S62" s="307">
        <v>0</v>
      </c>
      <c r="T62" s="307">
        <v>0</v>
      </c>
      <c r="U62" s="307">
        <v>0</v>
      </c>
      <c r="V62" s="307">
        <v>0</v>
      </c>
      <c r="W62" s="308">
        <v>0.05</v>
      </c>
    </row>
    <row r="63" spans="2:23" ht="56.25" customHeight="1" x14ac:dyDescent="0.25">
      <c r="B63" s="437" t="s">
        <v>1660</v>
      </c>
      <c r="C63" s="355" t="s">
        <v>1662</v>
      </c>
      <c r="D63" s="462" t="s">
        <v>1663</v>
      </c>
      <c r="E63" s="462"/>
      <c r="F63" s="462"/>
      <c r="G63" s="462"/>
      <c r="H63" s="462"/>
      <c r="I63" s="462"/>
      <c r="J63" s="462"/>
      <c r="K63" s="462"/>
      <c r="L63" s="462"/>
      <c r="M63" s="462"/>
      <c r="N63" s="462"/>
      <c r="O63" s="462"/>
      <c r="P63" s="462"/>
      <c r="Q63" s="462"/>
      <c r="R63" s="462"/>
      <c r="S63" s="462"/>
      <c r="T63" s="462"/>
      <c r="U63" s="462"/>
      <c r="V63" s="462"/>
      <c r="W63" s="462"/>
    </row>
    <row r="64" spans="2:23" s="265" customFormat="1" ht="22.5" x14ac:dyDescent="0.25">
      <c r="B64" s="438" t="s">
        <v>1664</v>
      </c>
      <c r="C64" s="432" t="s">
        <v>1665</v>
      </c>
      <c r="D64" s="432" t="s">
        <v>1666</v>
      </c>
      <c r="E64" s="438" t="s">
        <v>1622</v>
      </c>
      <c r="F64" s="432" t="s">
        <v>1667</v>
      </c>
      <c r="G64" s="432"/>
      <c r="H64" s="307">
        <v>0.04</v>
      </c>
      <c r="I64" s="383">
        <v>0.04</v>
      </c>
      <c r="J64" s="438"/>
      <c r="K64" s="438"/>
      <c r="L64" s="438"/>
      <c r="M64" s="438">
        <v>2020</v>
      </c>
      <c r="N64" s="362">
        <v>2020</v>
      </c>
      <c r="O64" s="432" t="s">
        <v>2108</v>
      </c>
      <c r="P64" s="432"/>
      <c r="Q64" s="307">
        <v>0</v>
      </c>
      <c r="R64" s="307">
        <v>0</v>
      </c>
      <c r="S64" s="307">
        <v>0.04</v>
      </c>
      <c r="T64" s="307">
        <v>0</v>
      </c>
      <c r="U64" s="307">
        <v>0</v>
      </c>
      <c r="V64" s="307">
        <v>0</v>
      </c>
      <c r="W64" s="308">
        <v>0.04</v>
      </c>
    </row>
    <row r="65" spans="2:23" s="265" customFormat="1" ht="22.5" x14ac:dyDescent="0.25">
      <c r="B65" s="438" t="s">
        <v>1668</v>
      </c>
      <c r="C65" s="432" t="s">
        <v>1669</v>
      </c>
      <c r="D65" s="432" t="s">
        <v>1670</v>
      </c>
      <c r="E65" s="438" t="s">
        <v>1622</v>
      </c>
      <c r="F65" s="432" t="s">
        <v>1671</v>
      </c>
      <c r="G65" s="432"/>
      <c r="H65" s="307">
        <v>0.33999999999999997</v>
      </c>
      <c r="I65" s="383">
        <v>0.33999999999999997</v>
      </c>
      <c r="J65" s="438"/>
      <c r="K65" s="438"/>
      <c r="L65" s="438"/>
      <c r="M65" s="438">
        <v>2020</v>
      </c>
      <c r="N65" s="362">
        <v>2020</v>
      </c>
      <c r="O65" s="432" t="s">
        <v>2101</v>
      </c>
      <c r="P65" s="432"/>
      <c r="Q65" s="307">
        <v>0.04</v>
      </c>
      <c r="R65" s="307">
        <v>0</v>
      </c>
      <c r="S65" s="307">
        <v>0.3</v>
      </c>
      <c r="T65" s="307">
        <v>0</v>
      </c>
      <c r="U65" s="307">
        <v>0</v>
      </c>
      <c r="V65" s="307">
        <v>0</v>
      </c>
      <c r="W65" s="308">
        <v>0.33999999999999997</v>
      </c>
    </row>
    <row r="66" spans="2:23" s="265" customFormat="1" ht="45" x14ac:dyDescent="0.25">
      <c r="B66" s="438" t="s">
        <v>1672</v>
      </c>
      <c r="C66" s="432" t="s">
        <v>1673</v>
      </c>
      <c r="D66" s="432" t="s">
        <v>1670</v>
      </c>
      <c r="E66" s="438" t="s">
        <v>1622</v>
      </c>
      <c r="F66" s="432" t="s">
        <v>1674</v>
      </c>
      <c r="G66" s="432"/>
      <c r="H66" s="307">
        <v>0.05</v>
      </c>
      <c r="I66" s="383">
        <v>0.1</v>
      </c>
      <c r="J66" s="438"/>
      <c r="K66" s="438"/>
      <c r="L66" s="438"/>
      <c r="M66" s="438">
        <v>2018</v>
      </c>
      <c r="N66" s="362">
        <v>2016</v>
      </c>
      <c r="O66" s="432" t="s">
        <v>2101</v>
      </c>
      <c r="P66" s="432"/>
      <c r="Q66" s="307">
        <v>0.05</v>
      </c>
      <c r="R66" s="307">
        <v>0</v>
      </c>
      <c r="S66" s="307">
        <v>0</v>
      </c>
      <c r="T66" s="307">
        <v>0</v>
      </c>
      <c r="U66" s="307">
        <v>0</v>
      </c>
      <c r="V66" s="307">
        <v>0</v>
      </c>
      <c r="W66" s="308">
        <v>0.05</v>
      </c>
    </row>
    <row r="67" spans="2:23" s="265" customFormat="1" x14ac:dyDescent="0.25">
      <c r="H67" s="305"/>
      <c r="I67" s="381"/>
      <c r="N67" s="332"/>
      <c r="Q67" s="305"/>
      <c r="R67" s="305"/>
      <c r="S67" s="305"/>
      <c r="T67" s="305"/>
      <c r="U67" s="305"/>
      <c r="V67" s="305"/>
      <c r="W67" s="306"/>
    </row>
    <row r="68" spans="2:23" s="265" customFormat="1" x14ac:dyDescent="0.25">
      <c r="H68" s="305"/>
      <c r="I68" s="381"/>
      <c r="N68" s="332"/>
      <c r="Q68" s="305"/>
      <c r="R68" s="305"/>
      <c r="S68" s="305"/>
      <c r="T68" s="305"/>
      <c r="U68" s="305"/>
      <c r="V68" s="305"/>
      <c r="W68" s="306"/>
    </row>
    <row r="69" spans="2:23" s="265" customFormat="1" x14ac:dyDescent="0.25">
      <c r="H69" s="305"/>
      <c r="I69" s="381"/>
      <c r="N69" s="332"/>
      <c r="Q69" s="305"/>
      <c r="R69" s="305"/>
      <c r="S69" s="305"/>
      <c r="T69" s="305"/>
      <c r="U69" s="305"/>
      <c r="V69" s="305"/>
      <c r="W69" s="306"/>
    </row>
    <row r="70" spans="2:23" s="265" customFormat="1" x14ac:dyDescent="0.25">
      <c r="H70" s="305"/>
      <c r="I70" s="381"/>
      <c r="N70" s="332"/>
      <c r="Q70" s="305"/>
      <c r="R70" s="305"/>
      <c r="S70" s="305"/>
      <c r="T70" s="305"/>
      <c r="U70" s="305"/>
      <c r="V70" s="305"/>
      <c r="W70" s="306"/>
    </row>
    <row r="71" spans="2:23" s="265" customFormat="1" x14ac:dyDescent="0.25">
      <c r="H71" s="305"/>
      <c r="I71" s="381"/>
      <c r="N71" s="332"/>
      <c r="Q71" s="305"/>
      <c r="R71" s="305"/>
      <c r="S71" s="305"/>
      <c r="T71" s="305"/>
      <c r="U71" s="305"/>
      <c r="V71" s="305"/>
      <c r="W71" s="306"/>
    </row>
    <row r="72" spans="2:23" s="265" customFormat="1" x14ac:dyDescent="0.25">
      <c r="H72" s="305"/>
      <c r="I72" s="381"/>
      <c r="N72" s="332"/>
      <c r="Q72" s="305"/>
      <c r="R72" s="305"/>
      <c r="S72" s="305"/>
      <c r="T72" s="305"/>
      <c r="U72" s="305"/>
      <c r="V72" s="305"/>
      <c r="W72" s="306"/>
    </row>
    <row r="73" spans="2:23" s="265" customFormat="1" x14ac:dyDescent="0.25">
      <c r="H73" s="305"/>
      <c r="I73" s="381"/>
      <c r="N73" s="332"/>
      <c r="Q73" s="305"/>
      <c r="R73" s="305"/>
      <c r="S73" s="305"/>
      <c r="T73" s="305"/>
      <c r="U73" s="305"/>
      <c r="V73" s="305"/>
      <c r="W73" s="306"/>
    </row>
    <row r="74" spans="2:23" s="265" customFormat="1" x14ac:dyDescent="0.25">
      <c r="H74" s="305"/>
      <c r="I74" s="381"/>
      <c r="N74" s="332"/>
      <c r="Q74" s="305"/>
      <c r="R74" s="305"/>
      <c r="S74" s="305"/>
      <c r="T74" s="305"/>
      <c r="U74" s="305"/>
      <c r="V74" s="305"/>
      <c r="W74" s="306"/>
    </row>
    <row r="75" spans="2:23" s="265" customFormat="1" x14ac:dyDescent="0.25">
      <c r="H75" s="305"/>
      <c r="I75" s="381"/>
      <c r="N75" s="332"/>
      <c r="Q75" s="305"/>
      <c r="R75" s="305"/>
      <c r="S75" s="305"/>
      <c r="T75" s="305"/>
      <c r="U75" s="305"/>
      <c r="V75" s="305"/>
      <c r="W75" s="306"/>
    </row>
    <row r="76" spans="2:23" s="265" customFormat="1" x14ac:dyDescent="0.25">
      <c r="H76" s="305"/>
      <c r="I76" s="381"/>
      <c r="N76" s="332"/>
      <c r="Q76" s="305"/>
      <c r="R76" s="305"/>
      <c r="S76" s="305"/>
      <c r="T76" s="305"/>
      <c r="U76" s="305"/>
      <c r="V76" s="305"/>
      <c r="W76" s="306"/>
    </row>
    <row r="77" spans="2:23" s="265" customFormat="1" x14ac:dyDescent="0.25">
      <c r="H77" s="305"/>
      <c r="I77" s="381"/>
      <c r="N77" s="332"/>
      <c r="Q77" s="305"/>
      <c r="R77" s="305"/>
      <c r="S77" s="305"/>
      <c r="T77" s="305"/>
      <c r="U77" s="305"/>
      <c r="V77" s="305"/>
      <c r="W77" s="306"/>
    </row>
    <row r="78" spans="2:23" s="265" customFormat="1" x14ac:dyDescent="0.25">
      <c r="H78" s="305"/>
      <c r="I78" s="381"/>
      <c r="N78" s="332"/>
      <c r="Q78" s="305"/>
      <c r="R78" s="305"/>
      <c r="S78" s="305"/>
      <c r="T78" s="305"/>
      <c r="U78" s="305"/>
      <c r="V78" s="305"/>
      <c r="W78" s="306"/>
    </row>
    <row r="79" spans="2:23" s="265" customFormat="1" x14ac:dyDescent="0.25">
      <c r="H79" s="305"/>
      <c r="I79" s="381"/>
      <c r="N79" s="332"/>
      <c r="Q79" s="305"/>
      <c r="R79" s="305"/>
      <c r="S79" s="305"/>
      <c r="T79" s="305"/>
      <c r="U79" s="305"/>
      <c r="V79" s="305"/>
      <c r="W79" s="306"/>
    </row>
    <row r="80" spans="2:23" s="265" customFormat="1" x14ac:dyDescent="0.25">
      <c r="H80" s="305"/>
      <c r="I80" s="381"/>
      <c r="N80" s="332"/>
      <c r="Q80" s="305"/>
      <c r="R80" s="305"/>
      <c r="S80" s="305"/>
      <c r="T80" s="305"/>
      <c r="U80" s="305"/>
      <c r="V80" s="305"/>
      <c r="W80" s="306"/>
    </row>
    <row r="81" spans="8:23" s="265" customFormat="1" x14ac:dyDescent="0.25">
      <c r="H81" s="305"/>
      <c r="I81" s="381"/>
      <c r="N81" s="332"/>
      <c r="Q81" s="305"/>
      <c r="R81" s="305"/>
      <c r="S81" s="305"/>
      <c r="T81" s="305"/>
      <c r="U81" s="305"/>
      <c r="V81" s="305"/>
      <c r="W81" s="306"/>
    </row>
    <row r="82" spans="8:23" s="265" customFormat="1" x14ac:dyDescent="0.25">
      <c r="H82" s="305"/>
      <c r="I82" s="381"/>
      <c r="N82" s="332"/>
      <c r="Q82" s="305"/>
      <c r="R82" s="305"/>
      <c r="S82" s="305"/>
      <c r="T82" s="305"/>
      <c r="U82" s="305"/>
      <c r="V82" s="305"/>
      <c r="W82" s="306"/>
    </row>
    <row r="83" spans="8:23" s="265" customFormat="1" x14ac:dyDescent="0.25">
      <c r="H83" s="305"/>
      <c r="I83" s="381"/>
      <c r="N83" s="332"/>
      <c r="Q83" s="305"/>
      <c r="R83" s="305"/>
      <c r="S83" s="305"/>
      <c r="T83" s="305"/>
      <c r="U83" s="305"/>
      <c r="V83" s="305"/>
      <c r="W83" s="306"/>
    </row>
    <row r="84" spans="8:23" s="265" customFormat="1" x14ac:dyDescent="0.25">
      <c r="H84" s="305"/>
      <c r="I84" s="381"/>
      <c r="N84" s="332"/>
      <c r="Q84" s="305"/>
      <c r="R84" s="305"/>
      <c r="S84" s="305"/>
      <c r="T84" s="305"/>
      <c r="U84" s="305"/>
      <c r="V84" s="305"/>
      <c r="W84" s="306"/>
    </row>
    <row r="85" spans="8:23" s="265" customFormat="1" x14ac:dyDescent="0.25">
      <c r="H85" s="305"/>
      <c r="I85" s="381"/>
      <c r="N85" s="332"/>
      <c r="Q85" s="305"/>
      <c r="R85" s="305"/>
      <c r="S85" s="305"/>
      <c r="T85" s="305"/>
      <c r="U85" s="305"/>
      <c r="V85" s="305"/>
      <c r="W85" s="306"/>
    </row>
    <row r="86" spans="8:23" s="265" customFormat="1" x14ac:dyDescent="0.25">
      <c r="H86" s="305"/>
      <c r="I86" s="381"/>
      <c r="N86" s="332"/>
      <c r="Q86" s="305"/>
      <c r="R86" s="305"/>
      <c r="S86" s="305"/>
      <c r="T86" s="305"/>
      <c r="U86" s="305"/>
      <c r="V86" s="305"/>
      <c r="W86" s="306"/>
    </row>
    <row r="87" spans="8:23" s="265" customFormat="1" x14ac:dyDescent="0.25">
      <c r="H87" s="305"/>
      <c r="I87" s="381"/>
      <c r="N87" s="332"/>
      <c r="Q87" s="305"/>
      <c r="R87" s="305"/>
      <c r="S87" s="305"/>
      <c r="T87" s="305"/>
      <c r="U87" s="305"/>
      <c r="V87" s="305"/>
      <c r="W87" s="306"/>
    </row>
    <row r="88" spans="8:23" s="265" customFormat="1" x14ac:dyDescent="0.25">
      <c r="H88" s="305"/>
      <c r="I88" s="381"/>
      <c r="N88" s="332"/>
      <c r="Q88" s="305"/>
      <c r="R88" s="305"/>
      <c r="S88" s="305"/>
      <c r="T88" s="305"/>
      <c r="U88" s="305"/>
      <c r="V88" s="305"/>
      <c r="W88" s="306"/>
    </row>
    <row r="89" spans="8:23" s="265" customFormat="1" x14ac:dyDescent="0.25">
      <c r="H89" s="305"/>
      <c r="I89" s="381"/>
      <c r="N89" s="332"/>
      <c r="Q89" s="305"/>
      <c r="R89" s="305"/>
      <c r="S89" s="305"/>
      <c r="T89" s="305"/>
      <c r="U89" s="305"/>
      <c r="V89" s="305"/>
      <c r="W89" s="306"/>
    </row>
    <row r="90" spans="8:23" s="265" customFormat="1" x14ac:dyDescent="0.25">
      <c r="H90" s="305"/>
      <c r="I90" s="381"/>
      <c r="N90" s="332"/>
      <c r="Q90" s="305"/>
      <c r="R90" s="305"/>
      <c r="S90" s="305"/>
      <c r="T90" s="305"/>
      <c r="U90" s="305"/>
      <c r="V90" s="305"/>
      <c r="W90" s="306"/>
    </row>
    <row r="91" spans="8:23" s="265" customFormat="1" x14ac:dyDescent="0.25">
      <c r="H91" s="305"/>
      <c r="I91" s="381"/>
      <c r="N91" s="332"/>
      <c r="Q91" s="305"/>
      <c r="R91" s="305"/>
      <c r="S91" s="305"/>
      <c r="T91" s="305"/>
      <c r="U91" s="305"/>
      <c r="V91" s="305"/>
      <c r="W91" s="306"/>
    </row>
    <row r="92" spans="8:23" s="265" customFormat="1" x14ac:dyDescent="0.25">
      <c r="H92" s="305"/>
      <c r="I92" s="381"/>
      <c r="N92" s="332"/>
      <c r="Q92" s="305"/>
      <c r="R92" s="305"/>
      <c r="S92" s="305"/>
      <c r="T92" s="305"/>
      <c r="U92" s="305"/>
      <c r="V92" s="305"/>
      <c r="W92" s="306"/>
    </row>
    <row r="93" spans="8:23" s="265" customFormat="1" x14ac:dyDescent="0.25">
      <c r="H93" s="305"/>
      <c r="I93" s="381"/>
      <c r="N93" s="332"/>
      <c r="Q93" s="305"/>
      <c r="R93" s="305"/>
      <c r="S93" s="305"/>
      <c r="T93" s="305"/>
      <c r="U93" s="305"/>
      <c r="V93" s="305"/>
      <c r="W93" s="306"/>
    </row>
    <row r="94" spans="8:23" s="265" customFormat="1" x14ac:dyDescent="0.25">
      <c r="H94" s="305"/>
      <c r="I94" s="381"/>
      <c r="N94" s="332"/>
      <c r="Q94" s="305"/>
      <c r="R94" s="305"/>
      <c r="S94" s="305"/>
      <c r="T94" s="305"/>
      <c r="U94" s="305"/>
      <c r="V94" s="305"/>
      <c r="W94" s="306"/>
    </row>
    <row r="95" spans="8:23" s="265" customFormat="1" x14ac:dyDescent="0.25">
      <c r="H95" s="305"/>
      <c r="I95" s="381"/>
      <c r="N95" s="332"/>
      <c r="Q95" s="305"/>
      <c r="R95" s="305"/>
      <c r="S95" s="305"/>
      <c r="T95" s="305"/>
      <c r="U95" s="305"/>
      <c r="V95" s="305"/>
      <c r="W95" s="306"/>
    </row>
    <row r="96" spans="8:23" s="265" customFormat="1" x14ac:dyDescent="0.25">
      <c r="H96" s="305"/>
      <c r="I96" s="381"/>
      <c r="N96" s="332"/>
      <c r="Q96" s="305"/>
      <c r="R96" s="305"/>
      <c r="S96" s="305"/>
      <c r="T96" s="305"/>
      <c r="U96" s="305"/>
      <c r="V96" s="305"/>
      <c r="W96" s="306"/>
    </row>
    <row r="97" spans="8:23" s="265" customFormat="1" x14ac:dyDescent="0.25">
      <c r="H97" s="305"/>
      <c r="I97" s="381"/>
      <c r="N97" s="332"/>
      <c r="Q97" s="305"/>
      <c r="R97" s="305"/>
      <c r="S97" s="305"/>
      <c r="T97" s="305"/>
      <c r="U97" s="305"/>
      <c r="V97" s="305"/>
      <c r="W97" s="306"/>
    </row>
    <row r="98" spans="8:23" s="265" customFormat="1" x14ac:dyDescent="0.25">
      <c r="H98" s="305"/>
      <c r="I98" s="381"/>
      <c r="N98" s="332"/>
      <c r="Q98" s="305"/>
      <c r="R98" s="305"/>
      <c r="S98" s="305"/>
      <c r="T98" s="305"/>
      <c r="U98" s="305"/>
      <c r="V98" s="305"/>
      <c r="W98" s="306"/>
    </row>
    <row r="99" spans="8:23" s="265" customFormat="1" x14ac:dyDescent="0.25">
      <c r="H99" s="305"/>
      <c r="I99" s="381"/>
      <c r="N99" s="332"/>
      <c r="Q99" s="305"/>
      <c r="R99" s="305"/>
      <c r="S99" s="305"/>
      <c r="T99" s="305"/>
      <c r="U99" s="305"/>
      <c r="V99" s="305"/>
      <c r="W99" s="306"/>
    </row>
    <row r="100" spans="8:23" s="265" customFormat="1" x14ac:dyDescent="0.25">
      <c r="H100" s="305"/>
      <c r="I100" s="381"/>
      <c r="N100" s="332"/>
      <c r="Q100" s="305"/>
      <c r="R100" s="305"/>
      <c r="S100" s="305"/>
      <c r="T100" s="305"/>
      <c r="U100" s="305"/>
      <c r="V100" s="305"/>
      <c r="W100" s="306"/>
    </row>
    <row r="101" spans="8:23" s="265" customFormat="1" x14ac:dyDescent="0.25">
      <c r="H101" s="305"/>
      <c r="I101" s="381"/>
      <c r="N101" s="332"/>
      <c r="Q101" s="305"/>
      <c r="R101" s="305"/>
      <c r="S101" s="305"/>
      <c r="T101" s="305"/>
      <c r="U101" s="305"/>
      <c r="V101" s="305"/>
      <c r="W101" s="306"/>
    </row>
    <row r="102" spans="8:23" s="265" customFormat="1" x14ac:dyDescent="0.25">
      <c r="H102" s="305"/>
      <c r="I102" s="381"/>
      <c r="N102" s="332"/>
      <c r="Q102" s="305"/>
      <c r="R102" s="305"/>
      <c r="S102" s="305"/>
      <c r="T102" s="305"/>
      <c r="U102" s="305"/>
      <c r="V102" s="305"/>
      <c r="W102" s="306"/>
    </row>
    <row r="103" spans="8:23" s="265" customFormat="1" x14ac:dyDescent="0.25">
      <c r="H103" s="305"/>
      <c r="I103" s="381"/>
      <c r="N103" s="332"/>
      <c r="Q103" s="305"/>
      <c r="R103" s="305"/>
      <c r="S103" s="305"/>
      <c r="T103" s="305"/>
      <c r="U103" s="305"/>
      <c r="V103" s="305"/>
      <c r="W103" s="306"/>
    </row>
    <row r="104" spans="8:23" s="265" customFormat="1" x14ac:dyDescent="0.25">
      <c r="H104" s="305"/>
      <c r="I104" s="381"/>
      <c r="N104" s="332"/>
      <c r="Q104" s="305"/>
      <c r="R104" s="305"/>
      <c r="S104" s="305"/>
      <c r="T104" s="305"/>
      <c r="U104" s="305"/>
      <c r="V104" s="305"/>
      <c r="W104" s="306"/>
    </row>
    <row r="105" spans="8:23" s="265" customFormat="1" x14ac:dyDescent="0.25">
      <c r="H105" s="305"/>
      <c r="I105" s="381"/>
      <c r="N105" s="332"/>
      <c r="Q105" s="305"/>
      <c r="R105" s="305"/>
      <c r="S105" s="305"/>
      <c r="T105" s="305"/>
      <c r="U105" s="305"/>
      <c r="V105" s="305"/>
      <c r="W105" s="306"/>
    </row>
    <row r="106" spans="8:23" s="265" customFormat="1" x14ac:dyDescent="0.25">
      <c r="H106" s="305"/>
      <c r="I106" s="381"/>
      <c r="N106" s="332"/>
      <c r="Q106" s="305"/>
      <c r="R106" s="305"/>
      <c r="S106" s="305"/>
      <c r="T106" s="305"/>
      <c r="U106" s="305"/>
      <c r="V106" s="305"/>
      <c r="W106" s="306"/>
    </row>
    <row r="107" spans="8:23" s="265" customFormat="1" x14ac:dyDescent="0.25">
      <c r="H107" s="305"/>
      <c r="I107" s="381"/>
      <c r="N107" s="332"/>
      <c r="Q107" s="305"/>
      <c r="R107" s="305"/>
      <c r="S107" s="305"/>
      <c r="T107" s="305"/>
      <c r="U107" s="305"/>
      <c r="V107" s="305"/>
      <c r="W107" s="306"/>
    </row>
    <row r="108" spans="8:23" s="265" customFormat="1" x14ac:dyDescent="0.25">
      <c r="H108" s="305"/>
      <c r="I108" s="381"/>
      <c r="N108" s="332"/>
      <c r="Q108" s="305"/>
      <c r="R108" s="305"/>
      <c r="S108" s="305"/>
      <c r="T108" s="305"/>
      <c r="U108" s="305"/>
      <c r="V108" s="305"/>
      <c r="W108" s="306"/>
    </row>
    <row r="109" spans="8:23" s="265" customFormat="1" x14ac:dyDescent="0.25">
      <c r="H109" s="305"/>
      <c r="I109" s="381"/>
      <c r="N109" s="332"/>
      <c r="Q109" s="305"/>
      <c r="R109" s="305"/>
      <c r="S109" s="305"/>
      <c r="T109" s="305"/>
      <c r="U109" s="305"/>
      <c r="V109" s="305"/>
      <c r="W109" s="306"/>
    </row>
    <row r="110" spans="8:23" s="265" customFormat="1" x14ac:dyDescent="0.25">
      <c r="H110" s="305"/>
      <c r="I110" s="381"/>
      <c r="N110" s="332"/>
      <c r="Q110" s="305"/>
      <c r="R110" s="305"/>
      <c r="S110" s="305"/>
      <c r="T110" s="305"/>
      <c r="U110" s="305"/>
      <c r="V110" s="305"/>
      <c r="W110" s="306"/>
    </row>
    <row r="111" spans="8:23" s="265" customFormat="1" x14ac:dyDescent="0.25">
      <c r="H111" s="305"/>
      <c r="I111" s="381"/>
      <c r="N111" s="332"/>
      <c r="Q111" s="305"/>
      <c r="R111" s="305"/>
      <c r="S111" s="305"/>
      <c r="T111" s="305"/>
      <c r="U111" s="305"/>
      <c r="V111" s="305"/>
      <c r="W111" s="306"/>
    </row>
    <row r="112" spans="8:23" s="265" customFormat="1" x14ac:dyDescent="0.25">
      <c r="H112" s="305"/>
      <c r="I112" s="381"/>
      <c r="N112" s="332"/>
      <c r="Q112" s="305"/>
      <c r="R112" s="305"/>
      <c r="S112" s="305"/>
      <c r="T112" s="305"/>
      <c r="U112" s="305"/>
      <c r="V112" s="305"/>
      <c r="W112" s="306"/>
    </row>
    <row r="113" spans="8:23" s="265" customFormat="1" x14ac:dyDescent="0.25">
      <c r="H113" s="305"/>
      <c r="I113" s="381"/>
      <c r="N113" s="332"/>
      <c r="Q113" s="305"/>
      <c r="R113" s="305"/>
      <c r="S113" s="305"/>
      <c r="T113" s="305"/>
      <c r="U113" s="305"/>
      <c r="V113" s="305"/>
      <c r="W113" s="306"/>
    </row>
    <row r="114" spans="8:23" s="265" customFormat="1" x14ac:dyDescent="0.25">
      <c r="H114" s="305"/>
      <c r="I114" s="381"/>
      <c r="N114" s="332"/>
      <c r="Q114" s="305"/>
      <c r="R114" s="305"/>
      <c r="S114" s="305"/>
      <c r="T114" s="305"/>
      <c r="U114" s="305"/>
      <c r="V114" s="305"/>
      <c r="W114" s="306"/>
    </row>
    <row r="115" spans="8:23" s="265" customFormat="1" x14ac:dyDescent="0.25">
      <c r="H115" s="305"/>
      <c r="I115" s="381"/>
      <c r="N115" s="332"/>
      <c r="Q115" s="305"/>
      <c r="R115" s="305"/>
      <c r="S115" s="305"/>
      <c r="T115" s="305"/>
      <c r="U115" s="305"/>
      <c r="V115" s="305"/>
      <c r="W115" s="306"/>
    </row>
    <row r="116" spans="8:23" s="265" customFormat="1" x14ac:dyDescent="0.25">
      <c r="H116" s="305"/>
      <c r="I116" s="381"/>
      <c r="N116" s="332"/>
      <c r="Q116" s="305"/>
      <c r="R116" s="305"/>
      <c r="S116" s="305"/>
      <c r="T116" s="305"/>
      <c r="U116" s="305"/>
      <c r="V116" s="305"/>
      <c r="W116" s="306"/>
    </row>
    <row r="117" spans="8:23" s="265" customFormat="1" x14ac:dyDescent="0.25">
      <c r="H117" s="305"/>
      <c r="I117" s="381"/>
      <c r="N117" s="332"/>
      <c r="Q117" s="305"/>
      <c r="R117" s="305"/>
      <c r="S117" s="305"/>
      <c r="T117" s="305"/>
      <c r="U117" s="305"/>
      <c r="V117" s="305"/>
      <c r="W117" s="306"/>
    </row>
    <row r="118" spans="8:23" s="265" customFormat="1" x14ac:dyDescent="0.25">
      <c r="H118" s="305"/>
      <c r="I118" s="381"/>
      <c r="N118" s="332"/>
      <c r="Q118" s="305"/>
      <c r="R118" s="305"/>
      <c r="S118" s="305"/>
      <c r="T118" s="305"/>
      <c r="U118" s="305"/>
      <c r="V118" s="305"/>
      <c r="W118" s="306"/>
    </row>
    <row r="119" spans="8:23" s="265" customFormat="1" x14ac:dyDescent="0.25">
      <c r="H119" s="305"/>
      <c r="I119" s="381"/>
      <c r="N119" s="332"/>
      <c r="Q119" s="305"/>
      <c r="R119" s="305"/>
      <c r="S119" s="305"/>
      <c r="T119" s="305"/>
      <c r="U119" s="305"/>
      <c r="V119" s="305"/>
      <c r="W119" s="306"/>
    </row>
    <row r="120" spans="8:23" s="265" customFormat="1" x14ac:dyDescent="0.25">
      <c r="H120" s="305"/>
      <c r="I120" s="381"/>
      <c r="N120" s="332"/>
      <c r="Q120" s="305"/>
      <c r="R120" s="305"/>
      <c r="S120" s="305"/>
      <c r="T120" s="305"/>
      <c r="U120" s="305"/>
      <c r="V120" s="305"/>
      <c r="W120" s="306"/>
    </row>
    <row r="121" spans="8:23" s="265" customFormat="1" x14ac:dyDescent="0.25">
      <c r="H121" s="305"/>
      <c r="I121" s="381"/>
      <c r="N121" s="332"/>
      <c r="Q121" s="305"/>
      <c r="R121" s="305"/>
      <c r="S121" s="305"/>
      <c r="T121" s="305"/>
      <c r="U121" s="305"/>
      <c r="V121" s="305"/>
      <c r="W121" s="306"/>
    </row>
    <row r="122" spans="8:23" s="265" customFormat="1" x14ac:dyDescent="0.25">
      <c r="H122" s="305"/>
      <c r="I122" s="381"/>
      <c r="N122" s="332"/>
      <c r="Q122" s="305"/>
      <c r="R122" s="305"/>
      <c r="S122" s="305"/>
      <c r="T122" s="305"/>
      <c r="U122" s="305"/>
      <c r="V122" s="305"/>
      <c r="W122" s="306"/>
    </row>
    <row r="123" spans="8:23" s="265" customFormat="1" x14ac:dyDescent="0.25">
      <c r="H123" s="305"/>
      <c r="I123" s="381"/>
      <c r="N123" s="332"/>
      <c r="Q123" s="305"/>
      <c r="R123" s="305"/>
      <c r="S123" s="305"/>
      <c r="T123" s="305"/>
      <c r="U123" s="305"/>
      <c r="V123" s="305"/>
      <c r="W123" s="306"/>
    </row>
    <row r="124" spans="8:23" s="265" customFormat="1" x14ac:dyDescent="0.25">
      <c r="H124" s="305"/>
      <c r="I124" s="381"/>
      <c r="N124" s="332"/>
      <c r="Q124" s="305"/>
      <c r="R124" s="305"/>
      <c r="S124" s="305"/>
      <c r="T124" s="305"/>
      <c r="U124" s="305"/>
      <c r="V124" s="305"/>
      <c r="W124" s="306"/>
    </row>
    <row r="125" spans="8:23" s="265" customFormat="1" x14ac:dyDescent="0.25">
      <c r="H125" s="305"/>
      <c r="I125" s="381"/>
      <c r="N125" s="332"/>
      <c r="Q125" s="305"/>
      <c r="R125" s="305"/>
      <c r="S125" s="305"/>
      <c r="T125" s="305"/>
      <c r="U125" s="305"/>
      <c r="V125" s="305"/>
      <c r="W125" s="306"/>
    </row>
    <row r="126" spans="8:23" s="265" customFormat="1" x14ac:dyDescent="0.25">
      <c r="H126" s="305"/>
      <c r="I126" s="381"/>
      <c r="N126" s="332"/>
      <c r="Q126" s="305"/>
      <c r="R126" s="305"/>
      <c r="S126" s="305"/>
      <c r="T126" s="305"/>
      <c r="U126" s="305"/>
      <c r="V126" s="305"/>
      <c r="W126" s="306"/>
    </row>
    <row r="127" spans="8:23" s="265" customFormat="1" x14ac:dyDescent="0.25">
      <c r="H127" s="305"/>
      <c r="I127" s="381"/>
      <c r="N127" s="332"/>
      <c r="Q127" s="305"/>
      <c r="R127" s="305"/>
      <c r="S127" s="305"/>
      <c r="T127" s="305"/>
      <c r="U127" s="305"/>
      <c r="V127" s="305"/>
      <c r="W127" s="306"/>
    </row>
    <row r="128" spans="8:23" s="265" customFormat="1" x14ac:dyDescent="0.25">
      <c r="H128" s="305"/>
      <c r="I128" s="381"/>
      <c r="N128" s="332"/>
      <c r="Q128" s="305"/>
      <c r="R128" s="305"/>
      <c r="S128" s="305"/>
      <c r="T128" s="305"/>
      <c r="U128" s="305"/>
      <c r="V128" s="305"/>
      <c r="W128" s="306"/>
    </row>
    <row r="129" spans="8:23" s="265" customFormat="1" x14ac:dyDescent="0.25">
      <c r="H129" s="305"/>
      <c r="I129" s="381"/>
      <c r="N129" s="332"/>
      <c r="Q129" s="305"/>
      <c r="R129" s="305"/>
      <c r="S129" s="305"/>
      <c r="T129" s="305"/>
      <c r="U129" s="305"/>
      <c r="V129" s="305"/>
      <c r="W129" s="306"/>
    </row>
    <row r="130" spans="8:23" s="265" customFormat="1" x14ac:dyDescent="0.25">
      <c r="H130" s="305"/>
      <c r="I130" s="381"/>
      <c r="N130" s="332"/>
      <c r="Q130" s="305"/>
      <c r="R130" s="305"/>
      <c r="S130" s="305"/>
      <c r="T130" s="305"/>
      <c r="U130" s="305"/>
      <c r="V130" s="305"/>
      <c r="W130" s="306"/>
    </row>
    <row r="131" spans="8:23" s="265" customFormat="1" x14ac:dyDescent="0.25">
      <c r="H131" s="305"/>
      <c r="I131" s="381"/>
      <c r="N131" s="332"/>
      <c r="Q131" s="305"/>
      <c r="R131" s="305"/>
      <c r="S131" s="305"/>
      <c r="T131" s="305"/>
      <c r="U131" s="305"/>
      <c r="V131" s="305"/>
      <c r="W131" s="306"/>
    </row>
    <row r="132" spans="8:23" s="265" customFormat="1" x14ac:dyDescent="0.25">
      <c r="H132" s="305"/>
      <c r="I132" s="381"/>
      <c r="N132" s="332"/>
      <c r="Q132" s="305"/>
      <c r="R132" s="305"/>
      <c r="S132" s="305"/>
      <c r="T132" s="305"/>
      <c r="U132" s="305"/>
      <c r="V132" s="305"/>
      <c r="W132" s="306"/>
    </row>
    <row r="133" spans="8:23" s="265" customFormat="1" x14ac:dyDescent="0.25">
      <c r="H133" s="305"/>
      <c r="I133" s="381"/>
      <c r="N133" s="332"/>
      <c r="Q133" s="305"/>
      <c r="R133" s="305"/>
      <c r="S133" s="305"/>
      <c r="T133" s="305"/>
      <c r="U133" s="305"/>
      <c r="V133" s="305"/>
      <c r="W133" s="306"/>
    </row>
    <row r="134" spans="8:23" s="265" customFormat="1" x14ac:dyDescent="0.25">
      <c r="H134" s="305"/>
      <c r="I134" s="381"/>
      <c r="N134" s="332"/>
      <c r="Q134" s="305"/>
      <c r="R134" s="305"/>
      <c r="S134" s="305"/>
      <c r="T134" s="305"/>
      <c r="U134" s="305"/>
      <c r="V134" s="305"/>
      <c r="W134" s="306"/>
    </row>
    <row r="135" spans="8:23" s="265" customFormat="1" x14ac:dyDescent="0.25">
      <c r="H135" s="305"/>
      <c r="I135" s="381"/>
      <c r="N135" s="332"/>
      <c r="Q135" s="305"/>
      <c r="R135" s="305"/>
      <c r="S135" s="305"/>
      <c r="T135" s="305"/>
      <c r="U135" s="305"/>
      <c r="V135" s="305"/>
      <c r="W135" s="306"/>
    </row>
    <row r="136" spans="8:23" s="265" customFormat="1" x14ac:dyDescent="0.25">
      <c r="H136" s="305"/>
      <c r="I136" s="381"/>
      <c r="N136" s="332"/>
      <c r="Q136" s="305"/>
      <c r="R136" s="305"/>
      <c r="S136" s="305"/>
      <c r="T136" s="305"/>
      <c r="U136" s="305"/>
      <c r="V136" s="305"/>
      <c r="W136" s="306"/>
    </row>
    <row r="137" spans="8:23" s="265" customFormat="1" x14ac:dyDescent="0.25">
      <c r="H137" s="305"/>
      <c r="I137" s="381"/>
      <c r="N137" s="332"/>
      <c r="Q137" s="305"/>
      <c r="R137" s="305"/>
      <c r="S137" s="305"/>
      <c r="T137" s="305"/>
      <c r="U137" s="305"/>
      <c r="V137" s="305"/>
      <c r="W137" s="306"/>
    </row>
    <row r="138" spans="8:23" s="265" customFormat="1" x14ac:dyDescent="0.25">
      <c r="H138" s="305"/>
      <c r="I138" s="381"/>
      <c r="N138" s="332"/>
      <c r="Q138" s="305"/>
      <c r="R138" s="305"/>
      <c r="S138" s="305"/>
      <c r="T138" s="305"/>
      <c r="U138" s="305"/>
      <c r="V138" s="305"/>
      <c r="W138" s="306"/>
    </row>
    <row r="139" spans="8:23" s="265" customFormat="1" x14ac:dyDescent="0.25">
      <c r="H139" s="305"/>
      <c r="I139" s="381"/>
      <c r="N139" s="332"/>
      <c r="Q139" s="305"/>
      <c r="R139" s="305"/>
      <c r="S139" s="305"/>
      <c r="T139" s="305"/>
      <c r="U139" s="305"/>
      <c r="V139" s="305"/>
      <c r="W139" s="306"/>
    </row>
    <row r="140" spans="8:23" s="265" customFormat="1" x14ac:dyDescent="0.25">
      <c r="H140" s="305"/>
      <c r="I140" s="381"/>
      <c r="N140" s="332"/>
      <c r="Q140" s="305"/>
      <c r="R140" s="305"/>
      <c r="S140" s="305"/>
      <c r="T140" s="305"/>
      <c r="U140" s="305"/>
      <c r="V140" s="305"/>
      <c r="W140" s="306"/>
    </row>
    <row r="141" spans="8:23" s="265" customFormat="1" x14ac:dyDescent="0.25">
      <c r="H141" s="305"/>
      <c r="I141" s="381"/>
      <c r="N141" s="332"/>
      <c r="Q141" s="305"/>
      <c r="R141" s="305"/>
      <c r="S141" s="305"/>
      <c r="T141" s="305"/>
      <c r="U141" s="305"/>
      <c r="V141" s="305"/>
      <c r="W141" s="306"/>
    </row>
    <row r="142" spans="8:23" s="265" customFormat="1" x14ac:dyDescent="0.25">
      <c r="H142" s="305"/>
      <c r="I142" s="381"/>
      <c r="N142" s="332"/>
      <c r="Q142" s="305"/>
      <c r="R142" s="305"/>
      <c r="S142" s="305"/>
      <c r="T142" s="305"/>
      <c r="U142" s="305"/>
      <c r="V142" s="305"/>
      <c r="W142" s="306"/>
    </row>
    <row r="143" spans="8:23" s="265" customFormat="1" x14ac:dyDescent="0.25">
      <c r="H143" s="305"/>
      <c r="I143" s="381"/>
      <c r="N143" s="332"/>
      <c r="Q143" s="305"/>
      <c r="R143" s="305"/>
      <c r="S143" s="305"/>
      <c r="T143" s="305"/>
      <c r="U143" s="305"/>
      <c r="V143" s="305"/>
      <c r="W143" s="306"/>
    </row>
    <row r="144" spans="8:23" s="265" customFormat="1" x14ac:dyDescent="0.25">
      <c r="H144" s="305"/>
      <c r="I144" s="381"/>
      <c r="N144" s="332"/>
      <c r="Q144" s="305"/>
      <c r="R144" s="305"/>
      <c r="S144" s="305"/>
      <c r="T144" s="305"/>
      <c r="U144" s="305"/>
      <c r="V144" s="305"/>
      <c r="W144" s="306"/>
    </row>
    <row r="145" spans="8:23" s="265" customFormat="1" x14ac:dyDescent="0.25">
      <c r="H145" s="305"/>
      <c r="I145" s="381"/>
      <c r="N145" s="332"/>
      <c r="Q145" s="305"/>
      <c r="R145" s="305"/>
      <c r="S145" s="305"/>
      <c r="T145" s="305"/>
      <c r="U145" s="305"/>
      <c r="V145" s="305"/>
      <c r="W145" s="306"/>
    </row>
    <row r="146" spans="8:23" s="265" customFormat="1" x14ac:dyDescent="0.25">
      <c r="H146" s="305"/>
      <c r="I146" s="381"/>
      <c r="N146" s="332"/>
      <c r="Q146" s="305"/>
      <c r="R146" s="305"/>
      <c r="S146" s="305"/>
      <c r="T146" s="305"/>
      <c r="U146" s="305"/>
      <c r="V146" s="305"/>
      <c r="W146" s="306"/>
    </row>
    <row r="147" spans="8:23" s="265" customFormat="1" x14ac:dyDescent="0.25">
      <c r="H147" s="305"/>
      <c r="I147" s="381"/>
      <c r="N147" s="332"/>
      <c r="Q147" s="305"/>
      <c r="R147" s="305"/>
      <c r="S147" s="305"/>
      <c r="T147" s="305"/>
      <c r="U147" s="305"/>
      <c r="V147" s="305"/>
      <c r="W147" s="306"/>
    </row>
    <row r="148" spans="8:23" s="265" customFormat="1" x14ac:dyDescent="0.25">
      <c r="H148" s="305"/>
      <c r="I148" s="381"/>
      <c r="N148" s="332"/>
      <c r="Q148" s="305"/>
      <c r="R148" s="305"/>
      <c r="S148" s="305"/>
      <c r="T148" s="305"/>
      <c r="U148" s="305"/>
      <c r="V148" s="305"/>
      <c r="W148" s="306"/>
    </row>
    <row r="149" spans="8:23" s="265" customFormat="1" x14ac:dyDescent="0.25">
      <c r="H149" s="305"/>
      <c r="I149" s="381"/>
      <c r="N149" s="332"/>
      <c r="Q149" s="305"/>
      <c r="R149" s="305"/>
      <c r="S149" s="305"/>
      <c r="T149" s="305"/>
      <c r="U149" s="305"/>
      <c r="V149" s="305"/>
      <c r="W149" s="306"/>
    </row>
    <row r="150" spans="8:23" s="265" customFormat="1" x14ac:dyDescent="0.25">
      <c r="H150" s="305"/>
      <c r="I150" s="381"/>
      <c r="N150" s="332"/>
      <c r="Q150" s="305"/>
      <c r="R150" s="305"/>
      <c r="S150" s="305"/>
      <c r="T150" s="305"/>
      <c r="U150" s="305"/>
      <c r="V150" s="305"/>
      <c r="W150" s="306"/>
    </row>
    <row r="151" spans="8:23" s="265" customFormat="1" x14ac:dyDescent="0.25">
      <c r="H151" s="305"/>
      <c r="I151" s="381"/>
      <c r="N151" s="332"/>
      <c r="Q151" s="305"/>
      <c r="R151" s="305"/>
      <c r="S151" s="305"/>
      <c r="T151" s="305"/>
      <c r="U151" s="305"/>
      <c r="V151" s="305"/>
      <c r="W151" s="306"/>
    </row>
    <row r="152" spans="8:23" s="265" customFormat="1" x14ac:dyDescent="0.25">
      <c r="H152" s="305"/>
      <c r="I152" s="381"/>
      <c r="N152" s="332"/>
      <c r="Q152" s="305"/>
      <c r="R152" s="305"/>
      <c r="S152" s="305"/>
      <c r="T152" s="305"/>
      <c r="U152" s="305"/>
      <c r="V152" s="305"/>
      <c r="W152" s="306"/>
    </row>
    <row r="153" spans="8:23" s="265" customFormat="1" x14ac:dyDescent="0.25">
      <c r="H153" s="305"/>
      <c r="I153" s="381"/>
      <c r="N153" s="332"/>
      <c r="Q153" s="305"/>
      <c r="R153" s="305"/>
      <c r="S153" s="305"/>
      <c r="T153" s="305"/>
      <c r="U153" s="305"/>
      <c r="V153" s="305"/>
      <c r="W153" s="306"/>
    </row>
    <row r="154" spans="8:23" s="265" customFormat="1" x14ac:dyDescent="0.25">
      <c r="H154" s="305"/>
      <c r="I154" s="381"/>
      <c r="N154" s="332"/>
      <c r="Q154" s="305"/>
      <c r="R154" s="305"/>
      <c r="S154" s="305"/>
      <c r="T154" s="305"/>
      <c r="U154" s="305"/>
      <c r="V154" s="305"/>
      <c r="W154" s="306"/>
    </row>
    <row r="155" spans="8:23" s="265" customFormat="1" x14ac:dyDescent="0.25">
      <c r="H155" s="305"/>
      <c r="I155" s="381"/>
      <c r="N155" s="332"/>
      <c r="Q155" s="305"/>
      <c r="R155" s="305"/>
      <c r="S155" s="305"/>
      <c r="T155" s="305"/>
      <c r="U155" s="305"/>
      <c r="V155" s="305"/>
      <c r="W155" s="306"/>
    </row>
    <row r="156" spans="8:23" s="265" customFormat="1" x14ac:dyDescent="0.25">
      <c r="H156" s="305"/>
      <c r="I156" s="381"/>
      <c r="N156" s="332"/>
      <c r="Q156" s="305"/>
      <c r="R156" s="305"/>
      <c r="S156" s="305"/>
      <c r="T156" s="305"/>
      <c r="U156" s="305"/>
      <c r="V156" s="305"/>
      <c r="W156" s="306"/>
    </row>
    <row r="157" spans="8:23" s="265" customFormat="1" x14ac:dyDescent="0.25">
      <c r="H157" s="305"/>
      <c r="I157" s="381"/>
      <c r="N157" s="332"/>
      <c r="Q157" s="305"/>
      <c r="R157" s="305"/>
      <c r="S157" s="305"/>
      <c r="T157" s="305"/>
      <c r="U157" s="305"/>
      <c r="V157" s="305"/>
      <c r="W157" s="306"/>
    </row>
    <row r="158" spans="8:23" s="265" customFormat="1" x14ac:dyDescent="0.25">
      <c r="H158" s="305"/>
      <c r="I158" s="381"/>
      <c r="N158" s="332"/>
      <c r="Q158" s="305"/>
      <c r="R158" s="305"/>
      <c r="S158" s="305"/>
      <c r="T158" s="305"/>
      <c r="U158" s="305"/>
      <c r="V158" s="305"/>
      <c r="W158" s="306"/>
    </row>
    <row r="159" spans="8:23" s="265" customFormat="1" x14ac:dyDescent="0.25">
      <c r="H159" s="305"/>
      <c r="I159" s="381"/>
      <c r="N159" s="332"/>
      <c r="Q159" s="305"/>
      <c r="R159" s="305"/>
      <c r="S159" s="305"/>
      <c r="T159" s="305"/>
      <c r="U159" s="305"/>
      <c r="V159" s="305"/>
      <c r="W159" s="306"/>
    </row>
    <row r="160" spans="8:23" s="265" customFormat="1" x14ac:dyDescent="0.25">
      <c r="H160" s="305"/>
      <c r="I160" s="381"/>
      <c r="N160" s="332"/>
      <c r="Q160" s="305"/>
      <c r="R160" s="305"/>
      <c r="S160" s="305"/>
      <c r="T160" s="305"/>
      <c r="U160" s="305"/>
      <c r="V160" s="305"/>
      <c r="W160" s="306"/>
    </row>
    <row r="161" spans="8:23" s="265" customFormat="1" x14ac:dyDescent="0.25">
      <c r="H161" s="305"/>
      <c r="I161" s="381"/>
      <c r="N161" s="332"/>
      <c r="Q161" s="305"/>
      <c r="R161" s="305"/>
      <c r="S161" s="305"/>
      <c r="T161" s="305"/>
      <c r="U161" s="305"/>
      <c r="V161" s="305"/>
      <c r="W161" s="306"/>
    </row>
    <row r="162" spans="8:23" s="265" customFormat="1" x14ac:dyDescent="0.25">
      <c r="H162" s="305"/>
      <c r="I162" s="381"/>
      <c r="N162" s="332"/>
      <c r="Q162" s="305"/>
      <c r="R162" s="305"/>
      <c r="S162" s="305"/>
      <c r="T162" s="305"/>
      <c r="U162" s="305"/>
      <c r="V162" s="305"/>
      <c r="W162" s="306"/>
    </row>
    <row r="163" spans="8:23" s="265" customFormat="1" x14ac:dyDescent="0.25">
      <c r="H163" s="305"/>
      <c r="I163" s="381"/>
      <c r="N163" s="332"/>
      <c r="Q163" s="305"/>
      <c r="R163" s="305"/>
      <c r="S163" s="305"/>
      <c r="T163" s="305"/>
      <c r="U163" s="305"/>
      <c r="V163" s="305"/>
      <c r="W163" s="306"/>
    </row>
    <row r="164" spans="8:23" s="265" customFormat="1" x14ac:dyDescent="0.25">
      <c r="H164" s="305"/>
      <c r="I164" s="381"/>
      <c r="N164" s="332"/>
      <c r="Q164" s="305"/>
      <c r="R164" s="305"/>
      <c r="S164" s="305"/>
      <c r="T164" s="305"/>
      <c r="U164" s="305"/>
      <c r="V164" s="305"/>
      <c r="W164" s="306"/>
    </row>
    <row r="165" spans="8:23" s="265" customFormat="1" x14ac:dyDescent="0.25">
      <c r="H165" s="305"/>
      <c r="I165" s="381"/>
      <c r="N165" s="332"/>
      <c r="Q165" s="305"/>
      <c r="R165" s="305"/>
      <c r="S165" s="305"/>
      <c r="T165" s="305"/>
      <c r="U165" s="305"/>
      <c r="V165" s="305"/>
      <c r="W165" s="306"/>
    </row>
    <row r="166" spans="8:23" s="265" customFormat="1" x14ac:dyDescent="0.25">
      <c r="H166" s="305"/>
      <c r="I166" s="381"/>
      <c r="N166" s="332"/>
      <c r="Q166" s="305"/>
      <c r="R166" s="305"/>
      <c r="S166" s="305"/>
      <c r="T166" s="305"/>
      <c r="U166" s="305"/>
      <c r="V166" s="305"/>
      <c r="W166" s="306"/>
    </row>
    <row r="167" spans="8:23" s="265" customFormat="1" x14ac:dyDescent="0.25">
      <c r="H167" s="305"/>
      <c r="I167" s="381"/>
      <c r="N167" s="332"/>
      <c r="Q167" s="305"/>
      <c r="R167" s="305"/>
      <c r="S167" s="305"/>
      <c r="T167" s="305"/>
      <c r="U167" s="305"/>
      <c r="V167" s="305"/>
      <c r="W167" s="306"/>
    </row>
    <row r="168" spans="8:23" s="265" customFormat="1" x14ac:dyDescent="0.25">
      <c r="H168" s="305"/>
      <c r="I168" s="381"/>
      <c r="N168" s="332"/>
      <c r="Q168" s="305"/>
      <c r="R168" s="305"/>
      <c r="S168" s="305"/>
      <c r="T168" s="305"/>
      <c r="U168" s="305"/>
      <c r="V168" s="305"/>
      <c r="W168" s="306"/>
    </row>
    <row r="169" spans="8:23" s="265" customFormat="1" x14ac:dyDescent="0.25">
      <c r="H169" s="305"/>
      <c r="I169" s="381"/>
      <c r="N169" s="332"/>
      <c r="Q169" s="305"/>
      <c r="R169" s="305"/>
      <c r="S169" s="305"/>
      <c r="T169" s="305"/>
      <c r="U169" s="305"/>
      <c r="V169" s="305"/>
      <c r="W169" s="306"/>
    </row>
    <row r="170" spans="8:23" s="265" customFormat="1" x14ac:dyDescent="0.25">
      <c r="H170" s="305"/>
      <c r="I170" s="381"/>
      <c r="N170" s="332"/>
      <c r="Q170" s="305"/>
      <c r="R170" s="305"/>
      <c r="S170" s="305"/>
      <c r="T170" s="305"/>
      <c r="U170" s="305"/>
      <c r="V170" s="305"/>
      <c r="W170" s="306"/>
    </row>
    <row r="171" spans="8:23" s="265" customFormat="1" x14ac:dyDescent="0.25">
      <c r="H171" s="305"/>
      <c r="I171" s="381"/>
      <c r="N171" s="332"/>
      <c r="Q171" s="305"/>
      <c r="R171" s="305"/>
      <c r="S171" s="305"/>
      <c r="T171" s="305"/>
      <c r="U171" s="305"/>
      <c r="V171" s="305"/>
      <c r="W171" s="306"/>
    </row>
    <row r="172" spans="8:23" s="265" customFormat="1" x14ac:dyDescent="0.25">
      <c r="H172" s="305"/>
      <c r="I172" s="381"/>
      <c r="N172" s="332"/>
      <c r="Q172" s="305"/>
      <c r="R172" s="305"/>
      <c r="S172" s="305"/>
      <c r="T172" s="305"/>
      <c r="U172" s="305"/>
      <c r="V172" s="305"/>
      <c r="W172" s="306"/>
    </row>
    <row r="173" spans="8:23" s="265" customFormat="1" x14ac:dyDescent="0.25">
      <c r="H173" s="305"/>
      <c r="I173" s="381"/>
      <c r="N173" s="332"/>
      <c r="Q173" s="305"/>
      <c r="R173" s="305"/>
      <c r="S173" s="305"/>
      <c r="T173" s="305"/>
      <c r="U173" s="305"/>
      <c r="V173" s="305"/>
      <c r="W173" s="306"/>
    </row>
    <row r="174" spans="8:23" s="265" customFormat="1" x14ac:dyDescent="0.25">
      <c r="H174" s="305"/>
      <c r="I174" s="381"/>
      <c r="N174" s="332"/>
      <c r="Q174" s="305"/>
      <c r="R174" s="305"/>
      <c r="S174" s="305"/>
      <c r="T174" s="305"/>
      <c r="U174" s="305"/>
      <c r="V174" s="305"/>
      <c r="W174" s="306"/>
    </row>
    <row r="175" spans="8:23" s="265" customFormat="1" x14ac:dyDescent="0.25">
      <c r="H175" s="305"/>
      <c r="I175" s="381"/>
      <c r="N175" s="332"/>
      <c r="Q175" s="305"/>
      <c r="R175" s="305"/>
      <c r="S175" s="305"/>
      <c r="T175" s="305"/>
      <c r="U175" s="305"/>
      <c r="V175" s="305"/>
      <c r="W175" s="306"/>
    </row>
    <row r="176" spans="8:23" s="265" customFormat="1" x14ac:dyDescent="0.25">
      <c r="H176" s="305"/>
      <c r="I176" s="381"/>
      <c r="N176" s="332"/>
      <c r="Q176" s="305"/>
      <c r="R176" s="305"/>
      <c r="S176" s="305"/>
      <c r="T176" s="305"/>
      <c r="U176" s="305"/>
      <c r="V176" s="305"/>
      <c r="W176" s="306"/>
    </row>
    <row r="177" spans="8:23" s="265" customFormat="1" x14ac:dyDescent="0.25">
      <c r="H177" s="305"/>
      <c r="I177" s="381"/>
      <c r="N177" s="332"/>
      <c r="Q177" s="305"/>
      <c r="R177" s="305"/>
      <c r="S177" s="305"/>
      <c r="T177" s="305"/>
      <c r="U177" s="305"/>
      <c r="V177" s="305"/>
      <c r="W177" s="306"/>
    </row>
    <row r="178" spans="8:23" s="265" customFormat="1" x14ac:dyDescent="0.25">
      <c r="H178" s="305"/>
      <c r="I178" s="381"/>
      <c r="N178" s="332"/>
      <c r="Q178" s="305"/>
      <c r="R178" s="305"/>
      <c r="S178" s="305"/>
      <c r="T178" s="305"/>
      <c r="U178" s="305"/>
      <c r="V178" s="305"/>
      <c r="W178" s="306"/>
    </row>
    <row r="179" spans="8:23" s="265" customFormat="1" x14ac:dyDescent="0.25">
      <c r="H179" s="305"/>
      <c r="I179" s="381"/>
      <c r="N179" s="332"/>
      <c r="Q179" s="305"/>
      <c r="R179" s="305"/>
      <c r="S179" s="305"/>
      <c r="T179" s="305"/>
      <c r="U179" s="305"/>
      <c r="V179" s="305"/>
      <c r="W179" s="306"/>
    </row>
    <row r="180" spans="8:23" s="265" customFormat="1" x14ac:dyDescent="0.25">
      <c r="H180" s="305"/>
      <c r="I180" s="381"/>
      <c r="N180" s="332"/>
      <c r="Q180" s="305"/>
      <c r="R180" s="305"/>
      <c r="S180" s="305"/>
      <c r="T180" s="305"/>
      <c r="U180" s="305"/>
      <c r="V180" s="305"/>
      <c r="W180" s="306"/>
    </row>
    <row r="181" spans="8:23" s="265" customFormat="1" x14ac:dyDescent="0.25">
      <c r="H181" s="305"/>
      <c r="I181" s="381"/>
      <c r="N181" s="332"/>
      <c r="Q181" s="305"/>
      <c r="R181" s="305"/>
      <c r="S181" s="305"/>
      <c r="T181" s="305"/>
      <c r="U181" s="305"/>
      <c r="V181" s="305"/>
      <c r="W181" s="306"/>
    </row>
    <row r="182" spans="8:23" s="265" customFormat="1" x14ac:dyDescent="0.25">
      <c r="H182" s="305"/>
      <c r="I182" s="381"/>
      <c r="N182" s="332"/>
      <c r="Q182" s="305"/>
      <c r="R182" s="305"/>
      <c r="S182" s="305"/>
      <c r="T182" s="305"/>
      <c r="U182" s="305"/>
      <c r="V182" s="305"/>
      <c r="W182" s="306"/>
    </row>
    <row r="183" spans="8:23" s="265" customFormat="1" x14ac:dyDescent="0.25">
      <c r="H183" s="305"/>
      <c r="I183" s="381"/>
      <c r="N183" s="332"/>
      <c r="Q183" s="305"/>
      <c r="R183" s="305"/>
      <c r="S183" s="305"/>
      <c r="T183" s="305"/>
      <c r="U183" s="305"/>
      <c r="V183" s="305"/>
      <c r="W183" s="306"/>
    </row>
    <row r="184" spans="8:23" s="265" customFormat="1" x14ac:dyDescent="0.25">
      <c r="H184" s="305"/>
      <c r="I184" s="381"/>
      <c r="N184" s="332"/>
      <c r="Q184" s="305"/>
      <c r="R184" s="305"/>
      <c r="S184" s="305"/>
      <c r="T184" s="305"/>
      <c r="U184" s="305"/>
      <c r="V184" s="305"/>
      <c r="W184" s="306"/>
    </row>
    <row r="185" spans="8:23" s="265" customFormat="1" x14ac:dyDescent="0.25">
      <c r="H185" s="305"/>
      <c r="I185" s="381"/>
      <c r="N185" s="332"/>
      <c r="Q185" s="305"/>
      <c r="R185" s="305"/>
      <c r="S185" s="305"/>
      <c r="T185" s="305"/>
      <c r="U185" s="305"/>
      <c r="V185" s="305"/>
      <c r="W185" s="306"/>
    </row>
    <row r="186" spans="8:23" s="265" customFormat="1" x14ac:dyDescent="0.25">
      <c r="H186" s="305"/>
      <c r="I186" s="381"/>
      <c r="N186" s="332"/>
      <c r="Q186" s="305"/>
      <c r="R186" s="305"/>
      <c r="S186" s="305"/>
      <c r="T186" s="305"/>
      <c r="U186" s="305"/>
      <c r="V186" s="305"/>
      <c r="W186" s="306"/>
    </row>
    <row r="187" spans="8:23" s="265" customFormat="1" x14ac:dyDescent="0.25">
      <c r="H187" s="305"/>
      <c r="I187" s="381"/>
      <c r="N187" s="332"/>
      <c r="Q187" s="305"/>
      <c r="R187" s="305"/>
      <c r="S187" s="305"/>
      <c r="T187" s="305"/>
      <c r="U187" s="305"/>
      <c r="V187" s="305"/>
      <c r="W187" s="306"/>
    </row>
    <row r="188" spans="8:23" s="265" customFormat="1" x14ac:dyDescent="0.25">
      <c r="H188" s="305"/>
      <c r="I188" s="381"/>
      <c r="N188" s="332"/>
      <c r="Q188" s="305"/>
      <c r="R188" s="305"/>
      <c r="S188" s="305"/>
      <c r="T188" s="305"/>
      <c r="U188" s="305"/>
      <c r="V188" s="305"/>
      <c r="W188" s="306"/>
    </row>
    <row r="189" spans="8:23" s="265" customFormat="1" x14ac:dyDescent="0.25">
      <c r="H189" s="305"/>
      <c r="I189" s="381"/>
      <c r="N189" s="332"/>
      <c r="Q189" s="305"/>
      <c r="R189" s="305"/>
      <c r="S189" s="305"/>
      <c r="T189" s="305"/>
      <c r="U189" s="305"/>
      <c r="V189" s="305"/>
      <c r="W189" s="306"/>
    </row>
    <row r="190" spans="8:23" s="265" customFormat="1" x14ac:dyDescent="0.25">
      <c r="H190" s="305"/>
      <c r="I190" s="381"/>
      <c r="N190" s="332"/>
      <c r="Q190" s="305"/>
      <c r="R190" s="305"/>
      <c r="S190" s="305"/>
      <c r="T190" s="305"/>
      <c r="U190" s="305"/>
      <c r="V190" s="305"/>
      <c r="W190" s="306"/>
    </row>
    <row r="191" spans="8:23" s="265" customFormat="1" x14ac:dyDescent="0.25">
      <c r="H191" s="305"/>
      <c r="I191" s="381"/>
      <c r="N191" s="332"/>
      <c r="Q191" s="305"/>
      <c r="R191" s="305"/>
      <c r="S191" s="305"/>
      <c r="T191" s="305"/>
      <c r="U191" s="305"/>
      <c r="V191" s="305"/>
      <c r="W191" s="306"/>
    </row>
    <row r="192" spans="8:23" s="265" customFormat="1" x14ac:dyDescent="0.25">
      <c r="H192" s="305"/>
      <c r="I192" s="381"/>
      <c r="N192" s="332"/>
      <c r="Q192" s="305"/>
      <c r="R192" s="305"/>
      <c r="S192" s="305"/>
      <c r="T192" s="305"/>
      <c r="U192" s="305"/>
      <c r="V192" s="305"/>
      <c r="W192" s="306"/>
    </row>
    <row r="193" spans="8:23" s="265" customFormat="1" x14ac:dyDescent="0.25">
      <c r="H193" s="305"/>
      <c r="I193" s="381"/>
      <c r="N193" s="332"/>
      <c r="Q193" s="305"/>
      <c r="R193" s="305"/>
      <c r="S193" s="305"/>
      <c r="T193" s="305"/>
      <c r="U193" s="305"/>
      <c r="V193" s="305"/>
      <c r="W193" s="306"/>
    </row>
    <row r="194" spans="8:23" s="265" customFormat="1" x14ac:dyDescent="0.25">
      <c r="H194" s="305"/>
      <c r="I194" s="381"/>
      <c r="N194" s="332"/>
      <c r="Q194" s="305"/>
      <c r="R194" s="305"/>
      <c r="S194" s="305"/>
      <c r="T194" s="305"/>
      <c r="U194" s="305"/>
      <c r="V194" s="305"/>
      <c r="W194" s="306"/>
    </row>
    <row r="195" spans="8:23" s="265" customFormat="1" x14ac:dyDescent="0.25">
      <c r="H195" s="305"/>
      <c r="I195" s="381"/>
      <c r="N195" s="332"/>
      <c r="Q195" s="305"/>
      <c r="R195" s="305"/>
      <c r="S195" s="305"/>
      <c r="T195" s="305"/>
      <c r="U195" s="305"/>
      <c r="V195" s="305"/>
      <c r="W195" s="306"/>
    </row>
    <row r="196" spans="8:23" s="265" customFormat="1" x14ac:dyDescent="0.25">
      <c r="H196" s="305"/>
      <c r="I196" s="381"/>
      <c r="N196" s="332"/>
      <c r="Q196" s="305"/>
      <c r="R196" s="305"/>
      <c r="S196" s="305"/>
      <c r="T196" s="305"/>
      <c r="U196" s="305"/>
      <c r="V196" s="305"/>
      <c r="W196" s="306"/>
    </row>
    <row r="197" spans="8:23" s="265" customFormat="1" x14ac:dyDescent="0.25">
      <c r="H197" s="305"/>
      <c r="I197" s="381"/>
      <c r="N197" s="332"/>
      <c r="Q197" s="305"/>
      <c r="R197" s="305"/>
      <c r="S197" s="305"/>
      <c r="T197" s="305"/>
      <c r="U197" s="305"/>
      <c r="V197" s="305"/>
      <c r="W197" s="306"/>
    </row>
    <row r="198" spans="8:23" s="265" customFormat="1" x14ac:dyDescent="0.25">
      <c r="H198" s="305"/>
      <c r="I198" s="381"/>
      <c r="N198" s="332"/>
      <c r="Q198" s="305"/>
      <c r="R198" s="305"/>
      <c r="S198" s="305"/>
      <c r="T198" s="305"/>
      <c r="U198" s="305"/>
      <c r="V198" s="305"/>
      <c r="W198" s="306"/>
    </row>
    <row r="199" spans="8:23" s="265" customFormat="1" x14ac:dyDescent="0.25">
      <c r="H199" s="305"/>
      <c r="I199" s="381"/>
      <c r="N199" s="332"/>
      <c r="Q199" s="305"/>
      <c r="R199" s="305"/>
      <c r="S199" s="305"/>
      <c r="T199" s="305"/>
      <c r="U199" s="305"/>
      <c r="V199" s="305"/>
      <c r="W199" s="306"/>
    </row>
    <row r="200" spans="8:23" s="265" customFormat="1" x14ac:dyDescent="0.25">
      <c r="H200" s="305"/>
      <c r="I200" s="381"/>
      <c r="N200" s="332"/>
      <c r="Q200" s="305"/>
      <c r="R200" s="305"/>
      <c r="S200" s="305"/>
      <c r="T200" s="305"/>
      <c r="U200" s="305"/>
      <c r="V200" s="305"/>
      <c r="W200" s="306"/>
    </row>
    <row r="201" spans="8:23" s="265" customFormat="1" x14ac:dyDescent="0.25">
      <c r="H201" s="305"/>
      <c r="I201" s="381"/>
      <c r="N201" s="332"/>
      <c r="Q201" s="305"/>
      <c r="R201" s="305"/>
      <c r="S201" s="305"/>
      <c r="T201" s="305"/>
      <c r="U201" s="305"/>
      <c r="V201" s="305"/>
      <c r="W201" s="306"/>
    </row>
    <row r="202" spans="8:23" s="265" customFormat="1" x14ac:dyDescent="0.25">
      <c r="H202" s="305"/>
      <c r="I202" s="381"/>
      <c r="N202" s="332"/>
      <c r="Q202" s="305"/>
      <c r="R202" s="305"/>
      <c r="S202" s="305"/>
      <c r="T202" s="305"/>
      <c r="U202" s="305"/>
      <c r="V202" s="305"/>
      <c r="W202" s="306"/>
    </row>
    <row r="203" spans="8:23" s="265" customFormat="1" x14ac:dyDescent="0.25">
      <c r="H203" s="305"/>
      <c r="I203" s="381"/>
      <c r="N203" s="332"/>
      <c r="Q203" s="305"/>
      <c r="R203" s="305"/>
      <c r="S203" s="305"/>
      <c r="T203" s="305"/>
      <c r="U203" s="305"/>
      <c r="V203" s="305"/>
      <c r="W203" s="306"/>
    </row>
    <row r="204" spans="8:23" s="265" customFormat="1" x14ac:dyDescent="0.25">
      <c r="H204" s="305"/>
      <c r="I204" s="381"/>
      <c r="N204" s="332"/>
      <c r="Q204" s="305"/>
      <c r="R204" s="305"/>
      <c r="S204" s="305"/>
      <c r="T204" s="305"/>
      <c r="U204" s="305"/>
      <c r="V204" s="305"/>
      <c r="W204" s="306"/>
    </row>
    <row r="205" spans="8:23" s="265" customFormat="1" x14ac:dyDescent="0.25">
      <c r="H205" s="305"/>
      <c r="I205" s="381"/>
      <c r="N205" s="332"/>
      <c r="Q205" s="305"/>
      <c r="R205" s="305"/>
      <c r="S205" s="305"/>
      <c r="T205" s="305"/>
      <c r="U205" s="305"/>
      <c r="V205" s="305"/>
      <c r="W205" s="306"/>
    </row>
  </sheetData>
  <mergeCells count="17">
    <mergeCell ref="D47:W47"/>
    <mergeCell ref="D51:W51"/>
    <mergeCell ref="D58:W58"/>
    <mergeCell ref="D61:W61"/>
    <mergeCell ref="D63:W63"/>
    <mergeCell ref="B46:W46"/>
    <mergeCell ref="B3:W3"/>
    <mergeCell ref="D4:W4"/>
    <mergeCell ref="D8:W8"/>
    <mergeCell ref="D11:W11"/>
    <mergeCell ref="D22:W22"/>
    <mergeCell ref="D25:W25"/>
    <mergeCell ref="D27:W27"/>
    <mergeCell ref="B32:W32"/>
    <mergeCell ref="D33:W33"/>
    <mergeCell ref="D37:W37"/>
    <mergeCell ref="D39:W39"/>
  </mergeCells>
  <pageMargins left="0.70866141732283472" right="0.70866141732283472" top="0.74803149606299213" bottom="0.74803149606299213" header="0.31496062992125984" footer="0.31496062992125984"/>
  <pageSetup paperSize="8" scale="73" orientation="landscape" horizontalDpi="4294967295" verticalDpi="4294967295" r:id="rId1"/>
  <headerFooter>
    <oddHeader>&amp;C&amp;"Arial,Krepko"&amp;15Vodni promet&amp;R&amp;"Arial,Navadno"Priloga 2</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W91"/>
  <sheetViews>
    <sheetView topLeftCell="A81" zoomScale="85" zoomScaleNormal="85" workbookViewId="0">
      <selection activeCell="A91" sqref="A91"/>
    </sheetView>
  </sheetViews>
  <sheetFormatPr defaultColWidth="9.140625" defaultRowHeight="11.25" x14ac:dyDescent="0.25"/>
  <cols>
    <col min="1" max="1" width="1.28515625" style="259" customWidth="1"/>
    <col min="2" max="2" width="6.5703125" style="259" customWidth="1"/>
    <col min="3" max="3" width="60.7109375" style="259" bestFit="1" customWidth="1"/>
    <col min="4" max="4" width="10.28515625" style="259" customWidth="1"/>
    <col min="5" max="5" width="11.140625" style="259" customWidth="1"/>
    <col min="6" max="6" width="72.140625" style="259" customWidth="1"/>
    <col min="7" max="7" width="12.42578125" style="259" customWidth="1"/>
    <col min="8" max="8" width="9.28515625" style="301" bestFit="1" customWidth="1"/>
    <col min="9" max="9" width="9.28515625" style="331" customWidth="1"/>
    <col min="10" max="11" width="4.140625" style="303" customWidth="1"/>
    <col min="12" max="12" width="11.7109375" style="303" customWidth="1"/>
    <col min="13" max="13" width="8.85546875" style="304" bestFit="1" customWidth="1"/>
    <col min="14" max="14" width="8.85546875" style="380" customWidth="1"/>
    <col min="15" max="15" width="12.85546875" style="303" customWidth="1"/>
    <col min="16" max="16" width="9.140625" style="303" customWidth="1"/>
    <col min="17" max="21" width="5.5703125" style="303" bestFit="1" customWidth="1"/>
    <col min="22" max="22" width="6.42578125" style="303" bestFit="1" customWidth="1"/>
    <col min="23" max="23" width="8.42578125" style="302" bestFit="1" customWidth="1"/>
    <col min="24" max="16384" width="9.140625" style="259"/>
  </cols>
  <sheetData>
    <row r="2" spans="2:23" s="282" customFormat="1" ht="78.75" x14ac:dyDescent="0.25">
      <c r="B2" s="273" t="s">
        <v>0</v>
      </c>
      <c r="C2" s="273" t="s">
        <v>1</v>
      </c>
      <c r="D2" s="273" t="s">
        <v>156</v>
      </c>
      <c r="E2" s="273" t="s">
        <v>38</v>
      </c>
      <c r="F2" s="11" t="s">
        <v>390</v>
      </c>
      <c r="G2" s="11" t="s">
        <v>154</v>
      </c>
      <c r="H2" s="328" t="s">
        <v>1162</v>
      </c>
      <c r="I2" s="366" t="s">
        <v>2074</v>
      </c>
      <c r="J2" s="328" t="s">
        <v>148</v>
      </c>
      <c r="K2" s="328" t="s">
        <v>149</v>
      </c>
      <c r="L2" s="328" t="s">
        <v>808</v>
      </c>
      <c r="M2" s="280" t="s">
        <v>2</v>
      </c>
      <c r="N2" s="343" t="s">
        <v>2075</v>
      </c>
      <c r="O2" s="281" t="s">
        <v>157</v>
      </c>
      <c r="P2" s="281" t="s">
        <v>3</v>
      </c>
      <c r="Q2" s="3">
        <v>2018</v>
      </c>
      <c r="R2" s="3">
        <v>2019</v>
      </c>
      <c r="S2" s="3">
        <v>2020</v>
      </c>
      <c r="T2" s="3">
        <v>2021</v>
      </c>
      <c r="U2" s="3">
        <v>2022</v>
      </c>
      <c r="V2" s="3">
        <v>2023</v>
      </c>
      <c r="W2" s="3" t="s">
        <v>1883</v>
      </c>
    </row>
    <row r="3" spans="2:23" ht="11.25" customHeight="1" x14ac:dyDescent="0.25">
      <c r="B3" s="463" t="s">
        <v>1163</v>
      </c>
      <c r="C3" s="463"/>
      <c r="D3" s="463"/>
      <c r="E3" s="463"/>
      <c r="F3" s="463"/>
      <c r="G3" s="463"/>
      <c r="H3" s="463"/>
      <c r="I3" s="463"/>
      <c r="J3" s="463"/>
      <c r="K3" s="463"/>
      <c r="L3" s="463"/>
      <c r="M3" s="463"/>
      <c r="N3" s="463"/>
      <c r="O3" s="463"/>
      <c r="P3" s="463"/>
      <c r="Q3" s="283"/>
      <c r="R3" s="283"/>
      <c r="S3" s="283"/>
      <c r="T3" s="283"/>
      <c r="U3" s="283"/>
      <c r="V3" s="283"/>
      <c r="W3" s="284"/>
    </row>
    <row r="4" spans="2:23" ht="28.5" customHeight="1" x14ac:dyDescent="0.25">
      <c r="B4" s="437" t="s">
        <v>1164</v>
      </c>
      <c r="C4" s="355" t="s">
        <v>1165</v>
      </c>
      <c r="D4" s="462" t="s">
        <v>1166</v>
      </c>
      <c r="E4" s="462"/>
      <c r="F4" s="462"/>
      <c r="G4" s="462"/>
      <c r="H4" s="462"/>
      <c r="I4" s="462"/>
      <c r="J4" s="462"/>
      <c r="K4" s="462"/>
      <c r="L4" s="462"/>
      <c r="M4" s="462"/>
      <c r="N4" s="462"/>
      <c r="O4" s="462"/>
      <c r="P4" s="462"/>
      <c r="Q4" s="462"/>
      <c r="R4" s="462"/>
      <c r="S4" s="462"/>
      <c r="T4" s="462"/>
      <c r="U4" s="462"/>
      <c r="V4" s="462"/>
      <c r="W4" s="462"/>
    </row>
    <row r="5" spans="2:23" x14ac:dyDescent="0.25">
      <c r="B5" s="285" t="s">
        <v>1167</v>
      </c>
      <c r="C5" s="432" t="s">
        <v>1168</v>
      </c>
      <c r="D5" s="286" t="s">
        <v>31</v>
      </c>
      <c r="E5" s="287" t="s">
        <v>996</v>
      </c>
      <c r="F5" s="286"/>
      <c r="G5" s="286"/>
      <c r="H5" s="288">
        <v>0</v>
      </c>
      <c r="I5" s="363">
        <v>0</v>
      </c>
      <c r="J5" s="289"/>
      <c r="K5" s="289"/>
      <c r="L5" s="289"/>
      <c r="M5" s="290" t="s">
        <v>999</v>
      </c>
      <c r="N5" s="378" t="s">
        <v>999</v>
      </c>
      <c r="O5" s="291" t="s">
        <v>569</v>
      </c>
      <c r="P5" s="291"/>
      <c r="Q5" s="292"/>
      <c r="R5" s="292"/>
      <c r="S5" s="292"/>
      <c r="T5" s="292"/>
      <c r="U5" s="292"/>
      <c r="V5" s="292"/>
      <c r="W5" s="293">
        <v>0</v>
      </c>
    </row>
    <row r="6" spans="2:23" ht="22.5" x14ac:dyDescent="0.25">
      <c r="B6" s="285" t="s">
        <v>1169</v>
      </c>
      <c r="C6" s="432" t="s">
        <v>1170</v>
      </c>
      <c r="D6" s="286" t="s">
        <v>31</v>
      </c>
      <c r="E6" s="287" t="s">
        <v>996</v>
      </c>
      <c r="F6" s="294"/>
      <c r="G6" s="294"/>
      <c r="H6" s="288">
        <v>0</v>
      </c>
      <c r="I6" s="363">
        <v>0</v>
      </c>
      <c r="J6" s="289"/>
      <c r="K6" s="289"/>
      <c r="L6" s="289"/>
      <c r="M6" s="290" t="s">
        <v>999</v>
      </c>
      <c r="N6" s="378" t="s">
        <v>999</v>
      </c>
      <c r="O6" s="291" t="s">
        <v>569</v>
      </c>
      <c r="P6" s="291"/>
      <c r="Q6" s="292"/>
      <c r="R6" s="292"/>
      <c r="S6" s="292"/>
      <c r="T6" s="292"/>
      <c r="U6" s="292"/>
      <c r="V6" s="292"/>
      <c r="W6" s="293">
        <v>0</v>
      </c>
    </row>
    <row r="7" spans="2:23" x14ac:dyDescent="0.25">
      <c r="B7" s="285" t="s">
        <v>1171</v>
      </c>
      <c r="C7" s="432" t="s">
        <v>1172</v>
      </c>
      <c r="D7" s="286" t="s">
        <v>31</v>
      </c>
      <c r="E7" s="287" t="s">
        <v>996</v>
      </c>
      <c r="F7" s="294"/>
      <c r="G7" s="294"/>
      <c r="H7" s="288">
        <v>0</v>
      </c>
      <c r="I7" s="363">
        <v>0</v>
      </c>
      <c r="J7" s="289"/>
      <c r="K7" s="289"/>
      <c r="L7" s="289"/>
      <c r="M7" s="290" t="s">
        <v>999</v>
      </c>
      <c r="N7" s="378" t="s">
        <v>999</v>
      </c>
      <c r="O7" s="291" t="s">
        <v>569</v>
      </c>
      <c r="P7" s="291"/>
      <c r="Q7" s="292"/>
      <c r="R7" s="292"/>
      <c r="S7" s="292"/>
      <c r="T7" s="292"/>
      <c r="U7" s="292"/>
      <c r="V7" s="292"/>
      <c r="W7" s="293">
        <v>0</v>
      </c>
    </row>
    <row r="8" spans="2:23" x14ac:dyDescent="0.25">
      <c r="B8" s="285" t="s">
        <v>1173</v>
      </c>
      <c r="C8" s="432" t="s">
        <v>1174</v>
      </c>
      <c r="D8" s="286" t="s">
        <v>31</v>
      </c>
      <c r="E8" s="287" t="s">
        <v>1175</v>
      </c>
      <c r="F8" s="294" t="s">
        <v>1176</v>
      </c>
      <c r="G8" s="294"/>
      <c r="H8" s="288">
        <v>0</v>
      </c>
      <c r="I8" s="363">
        <v>0</v>
      </c>
      <c r="J8" s="289"/>
      <c r="K8" s="289"/>
      <c r="L8" s="289"/>
      <c r="M8" s="295" t="s">
        <v>64</v>
      </c>
      <c r="N8" s="378" t="s">
        <v>64</v>
      </c>
      <c r="O8" s="291" t="s">
        <v>569</v>
      </c>
      <c r="P8" s="291"/>
      <c r="Q8" s="292"/>
      <c r="R8" s="292"/>
      <c r="S8" s="292"/>
      <c r="T8" s="292"/>
      <c r="U8" s="292"/>
      <c r="V8" s="292"/>
      <c r="W8" s="293">
        <v>0</v>
      </c>
    </row>
    <row r="9" spans="2:23" ht="31.5" customHeight="1" x14ac:dyDescent="0.25">
      <c r="B9" s="437" t="s">
        <v>1177</v>
      </c>
      <c r="C9" s="355" t="s">
        <v>1178</v>
      </c>
      <c r="D9" s="462" t="s">
        <v>1179</v>
      </c>
      <c r="E9" s="462"/>
      <c r="F9" s="462"/>
      <c r="G9" s="462"/>
      <c r="H9" s="462"/>
      <c r="I9" s="462"/>
      <c r="J9" s="462"/>
      <c r="K9" s="462"/>
      <c r="L9" s="462"/>
      <c r="M9" s="462"/>
      <c r="N9" s="462"/>
      <c r="O9" s="462"/>
      <c r="P9" s="462"/>
      <c r="Q9" s="462"/>
      <c r="R9" s="462"/>
      <c r="S9" s="462"/>
      <c r="T9" s="462"/>
      <c r="U9" s="462"/>
      <c r="V9" s="462"/>
      <c r="W9" s="462"/>
    </row>
    <row r="10" spans="2:23" x14ac:dyDescent="0.25">
      <c r="B10" s="285" t="s">
        <v>1180</v>
      </c>
      <c r="C10" s="432" t="s">
        <v>1168</v>
      </c>
      <c r="D10" s="286" t="s">
        <v>31</v>
      </c>
      <c r="E10" s="287" t="s">
        <v>848</v>
      </c>
      <c r="F10" s="294"/>
      <c r="G10" s="294"/>
      <c r="H10" s="288">
        <v>0</v>
      </c>
      <c r="I10" s="363">
        <v>0</v>
      </c>
      <c r="J10" s="289"/>
      <c r="K10" s="289"/>
      <c r="L10" s="289"/>
      <c r="M10" s="290" t="s">
        <v>999</v>
      </c>
      <c r="N10" s="378" t="s">
        <v>999</v>
      </c>
      <c r="O10" s="291" t="s">
        <v>569</v>
      </c>
      <c r="P10" s="291"/>
      <c r="Q10" s="292"/>
      <c r="R10" s="292"/>
      <c r="S10" s="292"/>
      <c r="T10" s="292"/>
      <c r="U10" s="292"/>
      <c r="V10" s="292"/>
      <c r="W10" s="293">
        <v>0</v>
      </c>
    </row>
    <row r="11" spans="2:23" x14ac:dyDescent="0.25">
      <c r="B11" s="285" t="s">
        <v>1181</v>
      </c>
      <c r="C11" s="432" t="s">
        <v>1182</v>
      </c>
      <c r="D11" s="286" t="s">
        <v>31</v>
      </c>
      <c r="E11" s="287" t="s">
        <v>848</v>
      </c>
      <c r="F11" s="294"/>
      <c r="G11" s="294"/>
      <c r="H11" s="288">
        <v>0</v>
      </c>
      <c r="I11" s="363">
        <v>0</v>
      </c>
      <c r="J11" s="289"/>
      <c r="K11" s="289"/>
      <c r="L11" s="289"/>
      <c r="M11" s="290" t="s">
        <v>999</v>
      </c>
      <c r="N11" s="378" t="s">
        <v>999</v>
      </c>
      <c r="O11" s="291" t="s">
        <v>569</v>
      </c>
      <c r="P11" s="291"/>
      <c r="Q11" s="292"/>
      <c r="R11" s="292"/>
      <c r="S11" s="292"/>
      <c r="T11" s="292"/>
      <c r="U11" s="292"/>
      <c r="V11" s="292"/>
      <c r="W11" s="293">
        <v>0</v>
      </c>
    </row>
    <row r="12" spans="2:23" ht="22.5" x14ac:dyDescent="0.25">
      <c r="B12" s="285" t="s">
        <v>1183</v>
      </c>
      <c r="C12" s="432" t="s">
        <v>1184</v>
      </c>
      <c r="D12" s="286" t="s">
        <v>31</v>
      </c>
      <c r="E12" s="287" t="s">
        <v>1185</v>
      </c>
      <c r="F12" s="294" t="s">
        <v>1176</v>
      </c>
      <c r="G12" s="294"/>
      <c r="H12" s="288">
        <v>0</v>
      </c>
      <c r="I12" s="363">
        <v>0</v>
      </c>
      <c r="J12" s="289"/>
      <c r="K12" s="289"/>
      <c r="L12" s="289"/>
      <c r="M12" s="295"/>
      <c r="N12" s="378" t="s">
        <v>26</v>
      </c>
      <c r="O12" s="291" t="s">
        <v>1186</v>
      </c>
      <c r="P12" s="291"/>
      <c r="Q12" s="292"/>
      <c r="R12" s="292"/>
      <c r="S12" s="292"/>
      <c r="T12" s="292"/>
      <c r="U12" s="292"/>
      <c r="V12" s="292"/>
      <c r="W12" s="293">
        <v>0</v>
      </c>
    </row>
    <row r="13" spans="2:23" ht="48.75" customHeight="1" x14ac:dyDescent="0.25">
      <c r="B13" s="437" t="s">
        <v>1187</v>
      </c>
      <c r="C13" s="355" t="s">
        <v>1188</v>
      </c>
      <c r="D13" s="462" t="s">
        <v>1189</v>
      </c>
      <c r="E13" s="462"/>
      <c r="F13" s="462"/>
      <c r="G13" s="462"/>
      <c r="H13" s="462"/>
      <c r="I13" s="462"/>
      <c r="J13" s="462"/>
      <c r="K13" s="462"/>
      <c r="L13" s="462"/>
      <c r="M13" s="462"/>
      <c r="N13" s="462"/>
      <c r="O13" s="462"/>
      <c r="P13" s="462"/>
      <c r="Q13" s="462"/>
      <c r="R13" s="462"/>
      <c r="S13" s="462"/>
      <c r="T13" s="462"/>
      <c r="U13" s="462"/>
      <c r="V13" s="462"/>
      <c r="W13" s="462"/>
    </row>
    <row r="14" spans="2:23" x14ac:dyDescent="0.25">
      <c r="B14" s="285" t="s">
        <v>1190</v>
      </c>
      <c r="C14" s="432" t="s">
        <v>1191</v>
      </c>
      <c r="D14" s="286" t="s">
        <v>31</v>
      </c>
      <c r="E14" s="287" t="s">
        <v>992</v>
      </c>
      <c r="F14" s="294"/>
      <c r="G14" s="294"/>
      <c r="H14" s="288">
        <v>0</v>
      </c>
      <c r="I14" s="363">
        <v>0</v>
      </c>
      <c r="J14" s="289"/>
      <c r="K14" s="289"/>
      <c r="L14" s="289"/>
      <c r="M14" s="290" t="s">
        <v>46</v>
      </c>
      <c r="N14" s="378" t="s">
        <v>46</v>
      </c>
      <c r="O14" s="291" t="s">
        <v>569</v>
      </c>
      <c r="P14" s="291"/>
      <c r="Q14" s="292"/>
      <c r="R14" s="292"/>
      <c r="S14" s="292"/>
      <c r="T14" s="292"/>
      <c r="U14" s="292"/>
      <c r="V14" s="292"/>
      <c r="W14" s="293">
        <v>0</v>
      </c>
    </row>
    <row r="15" spans="2:23" x14ac:dyDescent="0.25">
      <c r="B15" s="285" t="s">
        <v>1192</v>
      </c>
      <c r="C15" s="432" t="s">
        <v>1193</v>
      </c>
      <c r="D15" s="286" t="s">
        <v>31</v>
      </c>
      <c r="E15" s="287" t="s">
        <v>992</v>
      </c>
      <c r="F15" s="294"/>
      <c r="G15" s="294"/>
      <c r="H15" s="288">
        <v>0</v>
      </c>
      <c r="I15" s="363">
        <v>0</v>
      </c>
      <c r="J15" s="289"/>
      <c r="K15" s="289"/>
      <c r="L15" s="289"/>
      <c r="M15" s="290" t="s">
        <v>46</v>
      </c>
      <c r="N15" s="378" t="s">
        <v>46</v>
      </c>
      <c r="O15" s="291" t="s">
        <v>569</v>
      </c>
      <c r="P15" s="291"/>
      <c r="Q15" s="292"/>
      <c r="R15" s="292"/>
      <c r="S15" s="292"/>
      <c r="T15" s="292"/>
      <c r="U15" s="292"/>
      <c r="V15" s="292"/>
      <c r="W15" s="293">
        <v>0</v>
      </c>
    </row>
    <row r="16" spans="2:23" x14ac:dyDescent="0.25">
      <c r="B16" s="285" t="s">
        <v>1194</v>
      </c>
      <c r="C16" s="432" t="s">
        <v>1174</v>
      </c>
      <c r="D16" s="286" t="s">
        <v>31</v>
      </c>
      <c r="E16" s="287" t="s">
        <v>1195</v>
      </c>
      <c r="F16" s="294" t="s">
        <v>1176</v>
      </c>
      <c r="G16" s="294"/>
      <c r="H16" s="288">
        <v>0</v>
      </c>
      <c r="I16" s="363">
        <v>0</v>
      </c>
      <c r="J16" s="289"/>
      <c r="K16" s="289"/>
      <c r="L16" s="289"/>
      <c r="M16" s="295" t="s">
        <v>64</v>
      </c>
      <c r="N16" s="378" t="s">
        <v>64</v>
      </c>
      <c r="O16" s="291" t="s">
        <v>569</v>
      </c>
      <c r="P16" s="291"/>
      <c r="Q16" s="292"/>
      <c r="R16" s="292"/>
      <c r="S16" s="292"/>
      <c r="T16" s="292"/>
      <c r="U16" s="292"/>
      <c r="V16" s="292"/>
      <c r="W16" s="293">
        <v>0</v>
      </c>
    </row>
    <row r="17" spans="2:23" ht="37.5" customHeight="1" x14ac:dyDescent="0.25">
      <c r="B17" s="437" t="s">
        <v>1196</v>
      </c>
      <c r="C17" s="355" t="s">
        <v>1197</v>
      </c>
      <c r="D17" s="462" t="s">
        <v>1198</v>
      </c>
      <c r="E17" s="462"/>
      <c r="F17" s="462"/>
      <c r="G17" s="462"/>
      <c r="H17" s="462"/>
      <c r="I17" s="462"/>
      <c r="J17" s="462"/>
      <c r="K17" s="462"/>
      <c r="L17" s="462"/>
      <c r="M17" s="462"/>
      <c r="N17" s="462"/>
      <c r="O17" s="462"/>
      <c r="P17" s="462"/>
      <c r="Q17" s="462"/>
      <c r="R17" s="462"/>
      <c r="S17" s="462"/>
      <c r="T17" s="462"/>
      <c r="U17" s="462"/>
      <c r="V17" s="462"/>
      <c r="W17" s="462"/>
    </row>
    <row r="18" spans="2:23" s="264" customFormat="1" x14ac:dyDescent="0.25">
      <c r="B18" s="438" t="s">
        <v>1199</v>
      </c>
      <c r="C18" s="432" t="s">
        <v>1200</v>
      </c>
      <c r="D18" s="432" t="s">
        <v>31</v>
      </c>
      <c r="E18" s="438"/>
      <c r="F18" s="432" t="s">
        <v>1201</v>
      </c>
      <c r="G18" s="432"/>
      <c r="H18" s="354">
        <v>0.02</v>
      </c>
      <c r="I18" s="377">
        <v>0.02</v>
      </c>
      <c r="J18" s="289"/>
      <c r="K18" s="289"/>
      <c r="L18" s="289"/>
      <c r="M18" s="295" t="s">
        <v>46</v>
      </c>
      <c r="N18" s="379" t="s">
        <v>46</v>
      </c>
      <c r="O18" s="289" t="s">
        <v>569</v>
      </c>
      <c r="P18" s="289"/>
      <c r="Q18" s="269"/>
      <c r="R18" s="269"/>
      <c r="S18" s="269"/>
      <c r="T18" s="269"/>
      <c r="U18" s="269"/>
      <c r="V18" s="269"/>
      <c r="W18" s="293">
        <v>0</v>
      </c>
    </row>
    <row r="19" spans="2:23" s="264" customFormat="1" ht="22.5" x14ac:dyDescent="0.25">
      <c r="B19" s="438" t="s">
        <v>1202</v>
      </c>
      <c r="C19" s="432" t="s">
        <v>1203</v>
      </c>
      <c r="D19" s="432" t="s">
        <v>31</v>
      </c>
      <c r="E19" s="438" t="s">
        <v>1204</v>
      </c>
      <c r="F19" s="432" t="s">
        <v>1205</v>
      </c>
      <c r="G19" s="432"/>
      <c r="H19" s="354">
        <v>0.2</v>
      </c>
      <c r="I19" s="377">
        <v>0.2</v>
      </c>
      <c r="J19" s="289"/>
      <c r="K19" s="289"/>
      <c r="L19" s="289"/>
      <c r="M19" s="295"/>
      <c r="N19" s="379" t="s">
        <v>26</v>
      </c>
      <c r="O19" s="289"/>
      <c r="P19" s="289"/>
      <c r="Q19" s="269"/>
      <c r="R19" s="269"/>
      <c r="S19" s="269"/>
      <c r="T19" s="269"/>
      <c r="U19" s="269"/>
      <c r="V19" s="269"/>
      <c r="W19" s="293">
        <v>0</v>
      </c>
    </row>
    <row r="20" spans="2:23" ht="11.25" customHeight="1" x14ac:dyDescent="0.25">
      <c r="B20" s="463" t="s">
        <v>1206</v>
      </c>
      <c r="C20" s="463"/>
      <c r="D20" s="463"/>
      <c r="E20" s="463"/>
      <c r="F20" s="463"/>
      <c r="G20" s="463"/>
      <c r="H20" s="463"/>
      <c r="I20" s="463"/>
      <c r="J20" s="463"/>
      <c r="K20" s="463"/>
      <c r="L20" s="463"/>
      <c r="M20" s="463"/>
      <c r="N20" s="463"/>
      <c r="O20" s="463"/>
      <c r="P20" s="463"/>
      <c r="Q20" s="283"/>
      <c r="R20" s="283"/>
      <c r="S20" s="283"/>
      <c r="T20" s="283"/>
      <c r="U20" s="283"/>
      <c r="V20" s="283"/>
      <c r="W20" s="284"/>
    </row>
    <row r="21" spans="2:23" ht="51" customHeight="1" x14ac:dyDescent="0.25">
      <c r="B21" s="437" t="s">
        <v>1207</v>
      </c>
      <c r="C21" s="355" t="s">
        <v>1208</v>
      </c>
      <c r="D21" s="462" t="s">
        <v>1209</v>
      </c>
      <c r="E21" s="462"/>
      <c r="F21" s="462"/>
      <c r="G21" s="462"/>
      <c r="H21" s="462"/>
      <c r="I21" s="462"/>
      <c r="J21" s="462"/>
      <c r="K21" s="462"/>
      <c r="L21" s="462"/>
      <c r="M21" s="462"/>
      <c r="N21" s="462"/>
      <c r="O21" s="462"/>
      <c r="P21" s="462"/>
      <c r="Q21" s="462"/>
      <c r="R21" s="462"/>
      <c r="S21" s="462"/>
      <c r="T21" s="462"/>
      <c r="U21" s="462"/>
      <c r="V21" s="462"/>
      <c r="W21" s="462"/>
    </row>
    <row r="22" spans="2:23" s="264" customFormat="1" ht="67.5" x14ac:dyDescent="0.25">
      <c r="B22" s="438" t="s">
        <v>1210</v>
      </c>
      <c r="C22" s="432" t="s">
        <v>1211</v>
      </c>
      <c r="D22" s="432" t="s">
        <v>1212</v>
      </c>
      <c r="E22" s="438"/>
      <c r="F22" s="296" t="s">
        <v>1213</v>
      </c>
      <c r="G22" s="432"/>
      <c r="H22" s="288">
        <v>12.049999999999999</v>
      </c>
      <c r="I22" s="363">
        <v>22.05</v>
      </c>
      <c r="J22" s="289"/>
      <c r="K22" s="289"/>
      <c r="L22" s="289"/>
      <c r="M22" s="295" t="s">
        <v>29</v>
      </c>
      <c r="N22" s="379" t="s">
        <v>32</v>
      </c>
      <c r="O22" s="289" t="s">
        <v>1214</v>
      </c>
      <c r="P22" s="297"/>
      <c r="Q22" s="281">
        <v>3.01</v>
      </c>
      <c r="R22" s="261">
        <v>6.03</v>
      </c>
      <c r="S22" s="261">
        <v>3.01</v>
      </c>
      <c r="T22" s="261"/>
      <c r="U22" s="261"/>
      <c r="V22" s="261"/>
      <c r="W22" s="293">
        <v>12.049999999999999</v>
      </c>
    </row>
    <row r="23" spans="2:23" ht="54" customHeight="1" x14ac:dyDescent="0.25">
      <c r="B23" s="437" t="s">
        <v>1215</v>
      </c>
      <c r="C23" s="355" t="s">
        <v>1216</v>
      </c>
      <c r="D23" s="462" t="s">
        <v>1217</v>
      </c>
      <c r="E23" s="462"/>
      <c r="F23" s="462"/>
      <c r="G23" s="462"/>
      <c r="H23" s="462"/>
      <c r="I23" s="462"/>
      <c r="J23" s="462"/>
      <c r="K23" s="462"/>
      <c r="L23" s="462"/>
      <c r="M23" s="462"/>
      <c r="N23" s="462"/>
      <c r="O23" s="462"/>
      <c r="P23" s="462"/>
      <c r="Q23" s="462"/>
      <c r="R23" s="462"/>
      <c r="S23" s="462"/>
      <c r="T23" s="462"/>
      <c r="U23" s="462"/>
      <c r="V23" s="462"/>
      <c r="W23" s="462"/>
    </row>
    <row r="24" spans="2:23" s="264" customFormat="1" ht="56.25" x14ac:dyDescent="0.25">
      <c r="B24" s="438" t="s">
        <v>1218</v>
      </c>
      <c r="C24" s="432" t="s">
        <v>1219</v>
      </c>
      <c r="D24" s="432" t="s">
        <v>1220</v>
      </c>
      <c r="E24" s="438"/>
      <c r="F24" s="296" t="s">
        <v>1213</v>
      </c>
      <c r="G24" s="432"/>
      <c r="H24" s="288">
        <v>5.0199999999999996</v>
      </c>
      <c r="I24" s="363">
        <v>5.0199999999999996</v>
      </c>
      <c r="J24" s="289"/>
      <c r="K24" s="289"/>
      <c r="L24" s="289"/>
      <c r="M24" s="295" t="s">
        <v>131</v>
      </c>
      <c r="N24" s="379" t="s">
        <v>131</v>
      </c>
      <c r="O24" s="289" t="s">
        <v>1214</v>
      </c>
      <c r="P24" s="297"/>
      <c r="Q24" s="281">
        <v>1.51</v>
      </c>
      <c r="R24" s="261">
        <v>3.51</v>
      </c>
      <c r="S24" s="269"/>
      <c r="T24" s="269"/>
      <c r="U24" s="269"/>
      <c r="V24" s="269"/>
      <c r="W24" s="293">
        <v>5.0199999999999996</v>
      </c>
    </row>
    <row r="25" spans="2:23" ht="54.75" customHeight="1" x14ac:dyDescent="0.25">
      <c r="B25" s="437" t="s">
        <v>1221</v>
      </c>
      <c r="C25" s="355" t="s">
        <v>1222</v>
      </c>
      <c r="D25" s="462" t="s">
        <v>1223</v>
      </c>
      <c r="E25" s="462"/>
      <c r="F25" s="462"/>
      <c r="G25" s="462"/>
      <c r="H25" s="462"/>
      <c r="I25" s="462"/>
      <c r="J25" s="462"/>
      <c r="K25" s="462"/>
      <c r="L25" s="462"/>
      <c r="M25" s="462"/>
      <c r="N25" s="462"/>
      <c r="O25" s="462"/>
      <c r="P25" s="462"/>
      <c r="Q25" s="462"/>
      <c r="R25" s="462"/>
      <c r="S25" s="462"/>
      <c r="T25" s="462"/>
      <c r="U25" s="462"/>
      <c r="V25" s="462"/>
      <c r="W25" s="462"/>
    </row>
    <row r="26" spans="2:23" s="264" customFormat="1" ht="78.75" x14ac:dyDescent="0.25">
      <c r="B26" s="438" t="s">
        <v>1224</v>
      </c>
      <c r="C26" s="432" t="s">
        <v>1225</v>
      </c>
      <c r="D26" s="432" t="s">
        <v>1226</v>
      </c>
      <c r="E26" s="438" t="s">
        <v>1227</v>
      </c>
      <c r="F26" s="432" t="s">
        <v>1228</v>
      </c>
      <c r="G26" s="432"/>
      <c r="H26" s="354">
        <v>17</v>
      </c>
      <c r="I26" s="377">
        <v>36.090000000000003</v>
      </c>
      <c r="J26" s="289"/>
      <c r="K26" s="289"/>
      <c r="L26" s="289"/>
      <c r="M26" s="295" t="s">
        <v>1886</v>
      </c>
      <c r="N26" s="379" t="s">
        <v>103</v>
      </c>
      <c r="O26" s="289" t="s">
        <v>569</v>
      </c>
      <c r="P26" s="289"/>
      <c r="Q26" s="261">
        <v>3.4</v>
      </c>
      <c r="R26" s="261">
        <v>1.7</v>
      </c>
      <c r="S26" s="261">
        <v>1.7</v>
      </c>
      <c r="T26" s="261">
        <v>1.7</v>
      </c>
      <c r="U26" s="261">
        <v>1.7</v>
      </c>
      <c r="V26" s="261">
        <v>1.7</v>
      </c>
      <c r="W26" s="361">
        <v>11.899999999999999</v>
      </c>
    </row>
    <row r="27" spans="2:23" s="398" customFormat="1" ht="22.5" x14ac:dyDescent="0.25">
      <c r="B27" s="440" t="s">
        <v>1229</v>
      </c>
      <c r="C27" s="431" t="s">
        <v>1230</v>
      </c>
      <c r="D27" s="431" t="s">
        <v>1226</v>
      </c>
      <c r="E27" s="440" t="s">
        <v>1231</v>
      </c>
      <c r="F27" s="431" t="s">
        <v>1213</v>
      </c>
      <c r="G27" s="431"/>
      <c r="H27" s="434">
        <v>5</v>
      </c>
      <c r="I27" s="377">
        <v>0</v>
      </c>
      <c r="J27" s="419"/>
      <c r="K27" s="419"/>
      <c r="L27" s="419"/>
      <c r="M27" s="420" t="s">
        <v>29</v>
      </c>
      <c r="N27" s="379" t="s">
        <v>2089</v>
      </c>
      <c r="O27" s="419" t="s">
        <v>1214</v>
      </c>
      <c r="P27" s="419"/>
      <c r="Q27" s="390">
        <v>2.5</v>
      </c>
      <c r="R27" s="390">
        <v>1.25</v>
      </c>
      <c r="S27" s="390">
        <v>1.25</v>
      </c>
      <c r="T27" s="390"/>
      <c r="U27" s="390"/>
      <c r="V27" s="390"/>
      <c r="W27" s="425">
        <v>5</v>
      </c>
    </row>
    <row r="28" spans="2:23" s="398" customFormat="1" ht="33.75" x14ac:dyDescent="0.25">
      <c r="B28" s="440" t="s">
        <v>1232</v>
      </c>
      <c r="C28" s="431" t="s">
        <v>1233</v>
      </c>
      <c r="D28" s="431" t="s">
        <v>1226</v>
      </c>
      <c r="E28" s="440" t="s">
        <v>1231</v>
      </c>
      <c r="F28" s="431" t="s">
        <v>1234</v>
      </c>
      <c r="G28" s="431"/>
      <c r="H28" s="434">
        <v>0.1</v>
      </c>
      <c r="I28" s="377">
        <v>0</v>
      </c>
      <c r="J28" s="419"/>
      <c r="K28" s="419"/>
      <c r="L28" s="419"/>
      <c r="M28" s="420"/>
      <c r="N28" s="379" t="s">
        <v>2089</v>
      </c>
      <c r="O28" s="419" t="s">
        <v>569</v>
      </c>
      <c r="P28" s="419"/>
      <c r="Q28" s="390">
        <v>0.1</v>
      </c>
      <c r="R28" s="390"/>
      <c r="S28" s="390"/>
      <c r="T28" s="390"/>
      <c r="U28" s="390"/>
      <c r="V28" s="390"/>
      <c r="W28" s="425">
        <v>0.1</v>
      </c>
    </row>
    <row r="29" spans="2:23" s="398" customFormat="1" ht="33.75" x14ac:dyDescent="0.25">
      <c r="B29" s="440" t="s">
        <v>1235</v>
      </c>
      <c r="C29" s="431" t="s">
        <v>2063</v>
      </c>
      <c r="D29" s="431" t="s">
        <v>1226</v>
      </c>
      <c r="E29" s="440" t="s">
        <v>1236</v>
      </c>
      <c r="F29" s="431" t="s">
        <v>2063</v>
      </c>
      <c r="G29" s="431"/>
      <c r="H29" s="434">
        <v>10</v>
      </c>
      <c r="I29" s="377">
        <v>0</v>
      </c>
      <c r="J29" s="419"/>
      <c r="K29" s="419"/>
      <c r="L29" s="419"/>
      <c r="M29" s="420"/>
      <c r="N29" s="379" t="s">
        <v>2089</v>
      </c>
      <c r="O29" s="419" t="s">
        <v>569</v>
      </c>
      <c r="P29" s="419"/>
      <c r="Q29" s="390">
        <v>0.5</v>
      </c>
      <c r="R29" s="390">
        <v>0.5</v>
      </c>
      <c r="S29" s="390">
        <v>0.5</v>
      </c>
      <c r="T29" s="390">
        <v>0.5</v>
      </c>
      <c r="U29" s="390">
        <v>0.5</v>
      </c>
      <c r="V29" s="390">
        <v>0.5</v>
      </c>
      <c r="W29" s="425">
        <v>3</v>
      </c>
    </row>
    <row r="30" spans="2:23" ht="55.5" customHeight="1" x14ac:dyDescent="0.25">
      <c r="B30" s="437" t="s">
        <v>1237</v>
      </c>
      <c r="C30" s="355" t="s">
        <v>1238</v>
      </c>
      <c r="D30" s="462" t="s">
        <v>1239</v>
      </c>
      <c r="E30" s="462"/>
      <c r="F30" s="462"/>
      <c r="G30" s="462"/>
      <c r="H30" s="462"/>
      <c r="I30" s="462"/>
      <c r="J30" s="462"/>
      <c r="K30" s="462"/>
      <c r="L30" s="462"/>
      <c r="M30" s="462"/>
      <c r="N30" s="462"/>
      <c r="O30" s="462"/>
      <c r="P30" s="462"/>
      <c r="Q30" s="462"/>
      <c r="R30" s="462"/>
      <c r="S30" s="462"/>
      <c r="T30" s="462"/>
      <c r="U30" s="462"/>
      <c r="V30" s="462"/>
      <c r="W30" s="462"/>
    </row>
    <row r="31" spans="2:23" ht="33.75" x14ac:dyDescent="0.25">
      <c r="B31" s="285" t="s">
        <v>1204</v>
      </c>
      <c r="C31" s="432" t="s">
        <v>1240</v>
      </c>
      <c r="D31" s="432" t="s">
        <v>31</v>
      </c>
      <c r="E31" s="286" t="s">
        <v>1241</v>
      </c>
      <c r="F31" s="286" t="s">
        <v>1242</v>
      </c>
      <c r="G31" s="286"/>
      <c r="H31" s="288">
        <v>0</v>
      </c>
      <c r="I31" s="363">
        <v>0</v>
      </c>
      <c r="J31" s="289"/>
      <c r="K31" s="289"/>
      <c r="L31" s="289"/>
      <c r="M31" s="295"/>
      <c r="N31" s="379" t="s">
        <v>30</v>
      </c>
      <c r="O31" s="289" t="s">
        <v>569</v>
      </c>
      <c r="P31" s="291"/>
      <c r="Q31" s="292"/>
      <c r="R31" s="292"/>
      <c r="S31" s="292"/>
      <c r="T31" s="292"/>
      <c r="U31" s="292"/>
      <c r="V31" s="292"/>
      <c r="W31" s="293">
        <v>0</v>
      </c>
    </row>
    <row r="32" spans="2:23" ht="33.75" x14ac:dyDescent="0.25">
      <c r="B32" s="285" t="s">
        <v>1243</v>
      </c>
      <c r="C32" s="286" t="s">
        <v>1244</v>
      </c>
      <c r="D32" s="286" t="s">
        <v>31</v>
      </c>
      <c r="E32" s="287" t="s">
        <v>875</v>
      </c>
      <c r="F32" s="286" t="s">
        <v>1245</v>
      </c>
      <c r="G32" s="286"/>
      <c r="H32" s="288">
        <v>0</v>
      </c>
      <c r="I32" s="363">
        <v>0</v>
      </c>
      <c r="J32" s="289"/>
      <c r="K32" s="289"/>
      <c r="L32" s="289"/>
      <c r="M32" s="295" t="s">
        <v>1246</v>
      </c>
      <c r="N32" s="379" t="s">
        <v>82</v>
      </c>
      <c r="O32" s="291" t="s">
        <v>569</v>
      </c>
      <c r="P32" s="291"/>
      <c r="Q32" s="292"/>
      <c r="R32" s="292"/>
      <c r="S32" s="292"/>
      <c r="T32" s="292"/>
      <c r="U32" s="292"/>
      <c r="V32" s="292"/>
      <c r="W32" s="293">
        <v>0</v>
      </c>
    </row>
    <row r="33" spans="2:23" ht="22.5" x14ac:dyDescent="0.25">
      <c r="B33" s="285" t="s">
        <v>1247</v>
      </c>
      <c r="C33" s="286" t="s">
        <v>1248</v>
      </c>
      <c r="D33" s="286" t="s">
        <v>31</v>
      </c>
      <c r="E33" s="287" t="s">
        <v>875</v>
      </c>
      <c r="F33" s="286"/>
      <c r="G33" s="286"/>
      <c r="H33" s="288">
        <v>0</v>
      </c>
      <c r="I33" s="363">
        <v>0</v>
      </c>
      <c r="J33" s="289"/>
      <c r="K33" s="289"/>
      <c r="L33" s="289"/>
      <c r="M33" s="295" t="s">
        <v>1249</v>
      </c>
      <c r="N33" s="379" t="s">
        <v>436</v>
      </c>
      <c r="O33" s="291" t="s">
        <v>569</v>
      </c>
      <c r="P33" s="291"/>
      <c r="Q33" s="292"/>
      <c r="R33" s="292"/>
      <c r="S33" s="292"/>
      <c r="T33" s="292"/>
      <c r="U33" s="292"/>
      <c r="V33" s="292"/>
      <c r="W33" s="293">
        <v>0</v>
      </c>
    </row>
    <row r="34" spans="2:23" ht="22.5" x14ac:dyDescent="0.25">
      <c r="B34" s="285" t="s">
        <v>1250</v>
      </c>
      <c r="C34" s="286" t="s">
        <v>871</v>
      </c>
      <c r="D34" s="286" t="s">
        <v>31</v>
      </c>
      <c r="E34" s="287" t="s">
        <v>870</v>
      </c>
      <c r="F34" s="294" t="s">
        <v>1251</v>
      </c>
      <c r="G34" s="294"/>
      <c r="H34" s="288">
        <v>0</v>
      </c>
      <c r="I34" s="363">
        <v>0</v>
      </c>
      <c r="J34" s="289"/>
      <c r="K34" s="289"/>
      <c r="L34" s="289"/>
      <c r="M34" s="295" t="s">
        <v>1249</v>
      </c>
      <c r="N34" s="379" t="s">
        <v>436</v>
      </c>
      <c r="O34" s="291" t="s">
        <v>878</v>
      </c>
      <c r="P34" s="291" t="s">
        <v>1252</v>
      </c>
      <c r="Q34" s="292"/>
      <c r="R34" s="292"/>
      <c r="S34" s="292"/>
      <c r="T34" s="292"/>
      <c r="U34" s="292"/>
      <c r="V34" s="292"/>
      <c r="W34" s="293">
        <v>0</v>
      </c>
    </row>
    <row r="35" spans="2:23" ht="22.5" x14ac:dyDescent="0.25">
      <c r="B35" s="285" t="s">
        <v>1253</v>
      </c>
      <c r="C35" s="432" t="s">
        <v>1254</v>
      </c>
      <c r="D35" s="286" t="s">
        <v>31</v>
      </c>
      <c r="E35" s="285" t="s">
        <v>892</v>
      </c>
      <c r="F35" s="432" t="s">
        <v>1255</v>
      </c>
      <c r="G35" s="432"/>
      <c r="H35" s="288">
        <v>0</v>
      </c>
      <c r="I35" s="363">
        <v>0</v>
      </c>
      <c r="J35" s="289"/>
      <c r="K35" s="289"/>
      <c r="L35" s="289"/>
      <c r="M35" s="295" t="s">
        <v>46</v>
      </c>
      <c r="N35" s="379" t="s">
        <v>46</v>
      </c>
      <c r="O35" s="291" t="s">
        <v>569</v>
      </c>
      <c r="P35" s="291"/>
      <c r="Q35" s="292"/>
      <c r="R35" s="292"/>
      <c r="S35" s="292"/>
      <c r="T35" s="292"/>
      <c r="U35" s="292"/>
      <c r="V35" s="292"/>
      <c r="W35" s="293">
        <v>0</v>
      </c>
    </row>
    <row r="36" spans="2:23" ht="33.75" x14ac:dyDescent="0.25">
      <c r="B36" s="285" t="s">
        <v>1256</v>
      </c>
      <c r="C36" s="432" t="s">
        <v>1257</v>
      </c>
      <c r="D36" s="286" t="s">
        <v>31</v>
      </c>
      <c r="E36" s="285" t="s">
        <v>834</v>
      </c>
      <c r="F36" s="432" t="s">
        <v>1258</v>
      </c>
      <c r="G36" s="432"/>
      <c r="H36" s="288">
        <v>0</v>
      </c>
      <c r="I36" s="363">
        <v>0</v>
      </c>
      <c r="J36" s="289"/>
      <c r="K36" s="289"/>
      <c r="L36" s="289"/>
      <c r="M36" s="290" t="s">
        <v>46</v>
      </c>
      <c r="N36" s="379" t="s">
        <v>46</v>
      </c>
      <c r="O36" s="291" t="s">
        <v>569</v>
      </c>
      <c r="P36" s="291"/>
      <c r="Q36" s="292"/>
      <c r="R36" s="292"/>
      <c r="S36" s="292"/>
      <c r="T36" s="292"/>
      <c r="U36" s="292"/>
      <c r="V36" s="292"/>
      <c r="W36" s="293">
        <v>0</v>
      </c>
    </row>
    <row r="37" spans="2:23" ht="50.25" customHeight="1" x14ac:dyDescent="0.25">
      <c r="B37" s="437" t="s">
        <v>1259</v>
      </c>
      <c r="C37" s="355" t="s">
        <v>1260</v>
      </c>
      <c r="D37" s="462" t="s">
        <v>1261</v>
      </c>
      <c r="E37" s="462"/>
      <c r="F37" s="462"/>
      <c r="G37" s="462"/>
      <c r="H37" s="462"/>
      <c r="I37" s="462"/>
      <c r="J37" s="462"/>
      <c r="K37" s="462"/>
      <c r="L37" s="462"/>
      <c r="M37" s="462"/>
      <c r="N37" s="462"/>
      <c r="O37" s="462"/>
      <c r="P37" s="462"/>
      <c r="Q37" s="462"/>
      <c r="R37" s="462"/>
      <c r="S37" s="462"/>
      <c r="T37" s="462"/>
      <c r="U37" s="462"/>
      <c r="V37" s="462"/>
      <c r="W37" s="462"/>
    </row>
    <row r="38" spans="2:23" s="264" customFormat="1" ht="22.5" x14ac:dyDescent="0.25">
      <c r="B38" s="438" t="s">
        <v>1262</v>
      </c>
      <c r="C38" s="432" t="s">
        <v>1263</v>
      </c>
      <c r="D38" s="432" t="s">
        <v>1264</v>
      </c>
      <c r="E38" s="438"/>
      <c r="F38" s="432" t="s">
        <v>1265</v>
      </c>
      <c r="G38" s="432"/>
      <c r="H38" s="354">
        <v>0</v>
      </c>
      <c r="I38" s="377">
        <v>0</v>
      </c>
      <c r="J38" s="289"/>
      <c r="K38" s="289"/>
      <c r="L38" s="289"/>
      <c r="M38" s="295" t="s">
        <v>138</v>
      </c>
      <c r="N38" s="379" t="s">
        <v>2078</v>
      </c>
      <c r="O38" s="289" t="s">
        <v>1266</v>
      </c>
      <c r="P38" s="289"/>
      <c r="Q38" s="269">
        <v>0</v>
      </c>
      <c r="R38" s="269">
        <v>0</v>
      </c>
      <c r="S38" s="269">
        <v>0</v>
      </c>
      <c r="T38" s="269">
        <v>0</v>
      </c>
      <c r="U38" s="269">
        <v>0</v>
      </c>
      <c r="V38" s="269"/>
      <c r="W38" s="361">
        <v>0</v>
      </c>
    </row>
    <row r="39" spans="2:23" s="411" customFormat="1" ht="22.5" x14ac:dyDescent="0.25">
      <c r="B39" s="440" t="s">
        <v>1267</v>
      </c>
      <c r="C39" s="431" t="s">
        <v>1268</v>
      </c>
      <c r="D39" s="431" t="s">
        <v>568</v>
      </c>
      <c r="E39" s="440"/>
      <c r="F39" s="431" t="s">
        <v>1269</v>
      </c>
      <c r="G39" s="422"/>
      <c r="H39" s="418">
        <v>0.02</v>
      </c>
      <c r="I39" s="363">
        <v>0</v>
      </c>
      <c r="J39" s="419"/>
      <c r="K39" s="419"/>
      <c r="L39" s="419"/>
      <c r="M39" s="420" t="s">
        <v>138</v>
      </c>
      <c r="N39" s="379" t="s">
        <v>2089</v>
      </c>
      <c r="O39" s="423" t="s">
        <v>569</v>
      </c>
      <c r="P39" s="423"/>
      <c r="Q39" s="424">
        <v>0</v>
      </c>
      <c r="R39" s="424">
        <v>0</v>
      </c>
      <c r="S39" s="424">
        <v>0</v>
      </c>
      <c r="T39" s="424">
        <v>0</v>
      </c>
      <c r="U39" s="424">
        <v>0</v>
      </c>
      <c r="V39" s="424"/>
      <c r="W39" s="421">
        <v>0</v>
      </c>
    </row>
    <row r="40" spans="2:23" ht="49.5" customHeight="1" x14ac:dyDescent="0.25">
      <c r="B40" s="437" t="s">
        <v>1270</v>
      </c>
      <c r="C40" s="355" t="s">
        <v>1271</v>
      </c>
      <c r="D40" s="462" t="s">
        <v>1272</v>
      </c>
      <c r="E40" s="462"/>
      <c r="F40" s="462"/>
      <c r="G40" s="462"/>
      <c r="H40" s="462"/>
      <c r="I40" s="462"/>
      <c r="J40" s="462"/>
      <c r="K40" s="462"/>
      <c r="L40" s="462"/>
      <c r="M40" s="462"/>
      <c r="N40" s="462"/>
      <c r="O40" s="462"/>
      <c r="P40" s="462"/>
      <c r="Q40" s="462"/>
      <c r="R40" s="462"/>
      <c r="S40" s="462"/>
      <c r="T40" s="462"/>
      <c r="U40" s="462"/>
      <c r="V40" s="462"/>
      <c r="W40" s="462"/>
    </row>
    <row r="41" spans="2:23" ht="45" x14ac:dyDescent="0.25">
      <c r="B41" s="438" t="s">
        <v>1273</v>
      </c>
      <c r="C41" s="432" t="s">
        <v>1274</v>
      </c>
      <c r="D41" s="432"/>
      <c r="E41" s="438" t="s">
        <v>1275</v>
      </c>
      <c r="F41" s="432" t="s">
        <v>1276</v>
      </c>
      <c r="G41" s="432"/>
      <c r="H41" s="288">
        <v>0</v>
      </c>
      <c r="I41" s="363">
        <v>0</v>
      </c>
      <c r="J41" s="289"/>
      <c r="K41" s="289"/>
      <c r="L41" s="289"/>
      <c r="M41" s="295"/>
      <c r="N41" s="379" t="s">
        <v>30</v>
      </c>
      <c r="O41" s="289"/>
      <c r="P41" s="289"/>
      <c r="Q41" s="292"/>
      <c r="R41" s="292"/>
      <c r="S41" s="292"/>
      <c r="T41" s="292"/>
      <c r="U41" s="292"/>
      <c r="V41" s="292"/>
      <c r="W41" s="293">
        <v>0</v>
      </c>
    </row>
    <row r="42" spans="2:23" s="411" customFormat="1" ht="22.5" x14ac:dyDescent="0.25">
      <c r="B42" s="440" t="s">
        <v>1277</v>
      </c>
      <c r="C42" s="431" t="s">
        <v>1278</v>
      </c>
      <c r="D42" s="431"/>
      <c r="E42" s="440" t="s">
        <v>583</v>
      </c>
      <c r="F42" s="431" t="s">
        <v>1279</v>
      </c>
      <c r="G42" s="431"/>
      <c r="H42" s="418">
        <v>1.5</v>
      </c>
      <c r="I42" s="363">
        <v>0</v>
      </c>
      <c r="J42" s="419"/>
      <c r="K42" s="419"/>
      <c r="L42" s="419"/>
      <c r="M42" s="420" t="s">
        <v>1280</v>
      </c>
      <c r="N42" s="379" t="s">
        <v>2089</v>
      </c>
      <c r="O42" s="419" t="s">
        <v>569</v>
      </c>
      <c r="P42" s="419" t="s">
        <v>1281</v>
      </c>
      <c r="Q42" s="397">
        <v>0</v>
      </c>
      <c r="R42" s="397">
        <v>0</v>
      </c>
      <c r="S42" s="397">
        <v>0</v>
      </c>
      <c r="T42" s="397">
        <v>0.5</v>
      </c>
      <c r="U42" s="397">
        <v>0.5</v>
      </c>
      <c r="V42" s="397">
        <v>0.5</v>
      </c>
      <c r="W42" s="421">
        <v>1.5</v>
      </c>
    </row>
    <row r="43" spans="2:23" s="411" customFormat="1" ht="33.75" x14ac:dyDescent="0.25">
      <c r="B43" s="440" t="s">
        <v>1282</v>
      </c>
      <c r="C43" s="431" t="s">
        <v>1283</v>
      </c>
      <c r="D43" s="431" t="s">
        <v>568</v>
      </c>
      <c r="E43" s="440" t="s">
        <v>1237</v>
      </c>
      <c r="F43" s="431" t="s">
        <v>1284</v>
      </c>
      <c r="G43" s="431"/>
      <c r="H43" s="418">
        <v>7.5</v>
      </c>
      <c r="I43" s="363">
        <v>0</v>
      </c>
      <c r="J43" s="419"/>
      <c r="K43" s="419"/>
      <c r="L43" s="419"/>
      <c r="M43" s="420" t="s">
        <v>1280</v>
      </c>
      <c r="N43" s="379" t="s">
        <v>2089</v>
      </c>
      <c r="O43" s="419" t="s">
        <v>1285</v>
      </c>
      <c r="P43" s="419"/>
      <c r="Q43" s="397">
        <v>3.8</v>
      </c>
      <c r="R43" s="397">
        <v>3.7</v>
      </c>
      <c r="S43" s="397"/>
      <c r="T43" s="397"/>
      <c r="U43" s="397"/>
      <c r="V43" s="397"/>
      <c r="W43" s="421">
        <v>7.5</v>
      </c>
    </row>
    <row r="44" spans="2:23" ht="90.75" customHeight="1" x14ac:dyDescent="0.25">
      <c r="B44" s="437" t="s">
        <v>1286</v>
      </c>
      <c r="C44" s="355" t="s">
        <v>1287</v>
      </c>
      <c r="D44" s="462" t="s">
        <v>1288</v>
      </c>
      <c r="E44" s="462"/>
      <c r="F44" s="462"/>
      <c r="G44" s="462"/>
      <c r="H44" s="462"/>
      <c r="I44" s="462"/>
      <c r="J44" s="462"/>
      <c r="K44" s="462"/>
      <c r="L44" s="462"/>
      <c r="M44" s="462"/>
      <c r="N44" s="462"/>
      <c r="O44" s="462"/>
      <c r="P44" s="462"/>
      <c r="Q44" s="462"/>
      <c r="R44" s="462"/>
      <c r="S44" s="462"/>
      <c r="T44" s="462"/>
      <c r="U44" s="462"/>
      <c r="V44" s="462"/>
      <c r="W44" s="462"/>
    </row>
    <row r="45" spans="2:23" s="264" customFormat="1" ht="45" x14ac:dyDescent="0.25">
      <c r="B45" s="438" t="s">
        <v>778</v>
      </c>
      <c r="C45" s="432" t="s">
        <v>1289</v>
      </c>
      <c r="D45" s="432" t="s">
        <v>31</v>
      </c>
      <c r="E45" s="438" t="s">
        <v>1290</v>
      </c>
      <c r="F45" s="432" t="s">
        <v>1291</v>
      </c>
      <c r="G45" s="432"/>
      <c r="H45" s="288">
        <v>0</v>
      </c>
      <c r="I45" s="363">
        <v>0.5</v>
      </c>
      <c r="J45" s="289"/>
      <c r="K45" s="289"/>
      <c r="L45" s="289"/>
      <c r="M45" s="295" t="s">
        <v>1886</v>
      </c>
      <c r="N45" s="379">
        <v>2016</v>
      </c>
      <c r="O45" s="289" t="s">
        <v>1888</v>
      </c>
      <c r="P45" s="289" t="s">
        <v>2091</v>
      </c>
      <c r="Q45" s="333">
        <v>0</v>
      </c>
      <c r="R45" s="333">
        <v>0</v>
      </c>
      <c r="S45" s="333">
        <v>0</v>
      </c>
      <c r="T45" s="333">
        <v>0</v>
      </c>
      <c r="U45" s="333">
        <v>0</v>
      </c>
      <c r="V45" s="269">
        <v>0</v>
      </c>
      <c r="W45" s="361">
        <v>0</v>
      </c>
    </row>
    <row r="46" spans="2:23" s="398" customFormat="1" ht="22.5" x14ac:dyDescent="0.25">
      <c r="B46" s="440" t="s">
        <v>1887</v>
      </c>
      <c r="C46" s="431" t="s">
        <v>2064</v>
      </c>
      <c r="D46" s="431" t="s">
        <v>31</v>
      </c>
      <c r="E46" s="440" t="s">
        <v>1290</v>
      </c>
      <c r="F46" s="431" t="s">
        <v>2065</v>
      </c>
      <c r="G46" s="431"/>
      <c r="H46" s="434">
        <v>23</v>
      </c>
      <c r="I46" s="377">
        <v>0</v>
      </c>
      <c r="J46" s="419"/>
      <c r="K46" s="419"/>
      <c r="L46" s="419"/>
      <c r="M46" s="420" t="s">
        <v>29</v>
      </c>
      <c r="N46" s="379" t="s">
        <v>2089</v>
      </c>
      <c r="O46" s="419" t="s">
        <v>1889</v>
      </c>
      <c r="P46" s="419"/>
      <c r="Q46" s="397">
        <v>5</v>
      </c>
      <c r="R46" s="397">
        <v>9</v>
      </c>
      <c r="S46" s="397">
        <v>9</v>
      </c>
      <c r="T46" s="397"/>
      <c r="U46" s="397"/>
      <c r="V46" s="397"/>
      <c r="W46" s="425">
        <v>23</v>
      </c>
    </row>
    <row r="47" spans="2:23" s="264" customFormat="1" x14ac:dyDescent="0.25">
      <c r="B47" s="438" t="s">
        <v>1292</v>
      </c>
      <c r="C47" s="432" t="s">
        <v>1293</v>
      </c>
      <c r="D47" s="432" t="s">
        <v>1294</v>
      </c>
      <c r="E47" s="438" t="s">
        <v>778</v>
      </c>
      <c r="F47" s="432" t="s">
        <v>1295</v>
      </c>
      <c r="G47" s="432"/>
      <c r="H47" s="354">
        <v>0</v>
      </c>
      <c r="I47" s="377">
        <v>0.5</v>
      </c>
      <c r="J47" s="289"/>
      <c r="K47" s="289"/>
      <c r="L47" s="289"/>
      <c r="M47" s="295"/>
      <c r="N47" s="379" t="s">
        <v>27</v>
      </c>
      <c r="O47" s="289" t="s">
        <v>1818</v>
      </c>
      <c r="P47" s="289"/>
      <c r="Q47" s="269"/>
      <c r="R47" s="269"/>
      <c r="S47" s="269"/>
      <c r="T47" s="269"/>
      <c r="U47" s="269"/>
      <c r="V47" s="269"/>
      <c r="W47" s="361">
        <v>0</v>
      </c>
    </row>
    <row r="48" spans="2:23" s="264" customFormat="1" ht="22.5" x14ac:dyDescent="0.25">
      <c r="B48" s="438" t="s">
        <v>1296</v>
      </c>
      <c r="C48" s="432" t="s">
        <v>1297</v>
      </c>
      <c r="D48" s="432" t="s">
        <v>568</v>
      </c>
      <c r="E48" s="438" t="s">
        <v>778</v>
      </c>
      <c r="F48" s="432" t="s">
        <v>1298</v>
      </c>
      <c r="G48" s="432"/>
      <c r="H48" s="354">
        <v>0.7</v>
      </c>
      <c r="I48" s="377">
        <v>0</v>
      </c>
      <c r="J48" s="289"/>
      <c r="K48" s="289"/>
      <c r="L48" s="289"/>
      <c r="M48" s="295" t="s">
        <v>1886</v>
      </c>
      <c r="N48" s="379" t="s">
        <v>26</v>
      </c>
      <c r="O48" s="289"/>
      <c r="P48" s="289"/>
      <c r="Q48" s="269">
        <v>0.1</v>
      </c>
      <c r="R48" s="269">
        <v>0.05</v>
      </c>
      <c r="S48" s="269">
        <v>0.05</v>
      </c>
      <c r="T48" s="269">
        <v>0.05</v>
      </c>
      <c r="U48" s="269">
        <v>0.05</v>
      </c>
      <c r="V48" s="269">
        <v>0.05</v>
      </c>
      <c r="W48" s="361">
        <v>0.35</v>
      </c>
    </row>
    <row r="49" spans="2:23" s="398" customFormat="1" ht="56.25" x14ac:dyDescent="0.25">
      <c r="B49" s="440" t="s">
        <v>1299</v>
      </c>
      <c r="C49" s="431" t="s">
        <v>1300</v>
      </c>
      <c r="D49" s="431" t="s">
        <v>568</v>
      </c>
      <c r="E49" s="440" t="s">
        <v>2066</v>
      </c>
      <c r="F49" s="431" t="s">
        <v>1301</v>
      </c>
      <c r="G49" s="431"/>
      <c r="H49" s="434">
        <v>60</v>
      </c>
      <c r="I49" s="377">
        <v>0</v>
      </c>
      <c r="J49" s="419"/>
      <c r="K49" s="419"/>
      <c r="L49" s="419"/>
      <c r="M49" s="420"/>
      <c r="N49" s="379" t="s">
        <v>2089</v>
      </c>
      <c r="O49" s="419" t="s">
        <v>1302</v>
      </c>
      <c r="P49" s="419" t="s">
        <v>1303</v>
      </c>
      <c r="Q49" s="397">
        <v>15</v>
      </c>
      <c r="R49" s="397">
        <v>15</v>
      </c>
      <c r="S49" s="397">
        <v>10</v>
      </c>
      <c r="T49" s="397">
        <v>2</v>
      </c>
      <c r="U49" s="397">
        <v>2</v>
      </c>
      <c r="V49" s="397">
        <v>2</v>
      </c>
      <c r="W49" s="425">
        <v>46</v>
      </c>
    </row>
    <row r="50" spans="2:23" ht="11.25" customHeight="1" x14ac:dyDescent="0.25">
      <c r="B50" s="463" t="s">
        <v>1304</v>
      </c>
      <c r="C50" s="463"/>
      <c r="D50" s="463"/>
      <c r="E50" s="463"/>
      <c r="F50" s="463"/>
      <c r="G50" s="463"/>
      <c r="H50" s="463"/>
      <c r="I50" s="463"/>
      <c r="J50" s="463"/>
      <c r="K50" s="463"/>
      <c r="L50" s="463"/>
      <c r="M50" s="463"/>
      <c r="N50" s="463"/>
      <c r="O50" s="463"/>
      <c r="P50" s="463"/>
      <c r="Q50" s="463"/>
      <c r="R50" s="463"/>
      <c r="S50" s="463"/>
      <c r="T50" s="463"/>
      <c r="U50" s="463"/>
      <c r="V50" s="463"/>
      <c r="W50" s="463"/>
    </row>
    <row r="51" spans="2:23" ht="26.25" customHeight="1" x14ac:dyDescent="0.25">
      <c r="B51" s="437" t="s">
        <v>1305</v>
      </c>
      <c r="C51" s="355" t="s">
        <v>1306</v>
      </c>
      <c r="D51" s="462" t="s">
        <v>1307</v>
      </c>
      <c r="E51" s="462"/>
      <c r="F51" s="462"/>
      <c r="G51" s="462"/>
      <c r="H51" s="462"/>
      <c r="I51" s="462"/>
      <c r="J51" s="462"/>
      <c r="K51" s="462"/>
      <c r="L51" s="462"/>
      <c r="M51" s="462"/>
      <c r="N51" s="462"/>
      <c r="O51" s="462"/>
      <c r="P51" s="462"/>
      <c r="Q51" s="462"/>
      <c r="R51" s="462"/>
      <c r="S51" s="462"/>
      <c r="T51" s="462"/>
      <c r="U51" s="462"/>
      <c r="V51" s="462"/>
      <c r="W51" s="462"/>
    </row>
    <row r="52" spans="2:23" s="264" customFormat="1" ht="22.5" x14ac:dyDescent="0.25">
      <c r="B52" s="438" t="s">
        <v>1308</v>
      </c>
      <c r="C52" s="432" t="s">
        <v>1309</v>
      </c>
      <c r="D52" s="432" t="s">
        <v>568</v>
      </c>
      <c r="E52" s="438"/>
      <c r="F52" s="432" t="s">
        <v>1310</v>
      </c>
      <c r="G52" s="432"/>
      <c r="H52" s="354">
        <v>9.5</v>
      </c>
      <c r="I52" s="377">
        <v>4.5</v>
      </c>
      <c r="J52" s="289"/>
      <c r="K52" s="289"/>
      <c r="L52" s="289"/>
      <c r="M52" s="295" t="s">
        <v>1886</v>
      </c>
      <c r="N52" s="379">
        <v>2016</v>
      </c>
      <c r="O52" s="289" t="s">
        <v>1311</v>
      </c>
      <c r="P52" s="289" t="s">
        <v>2112</v>
      </c>
      <c r="Q52" s="269">
        <v>0.6</v>
      </c>
      <c r="R52" s="269">
        <v>0.7</v>
      </c>
      <c r="S52" s="269">
        <v>0.7</v>
      </c>
      <c r="T52" s="269">
        <v>0.8</v>
      </c>
      <c r="U52" s="269">
        <v>0.8</v>
      </c>
      <c r="V52" s="269">
        <v>0.8</v>
      </c>
      <c r="W52" s="361">
        <v>4.3999999999999995</v>
      </c>
    </row>
    <row r="53" spans="2:23" x14ac:dyDescent="0.25">
      <c r="B53" s="438" t="s">
        <v>1312</v>
      </c>
      <c r="C53" s="432" t="s">
        <v>1313</v>
      </c>
      <c r="D53" s="432" t="s">
        <v>1314</v>
      </c>
      <c r="E53" s="438"/>
      <c r="F53" s="432" t="s">
        <v>1315</v>
      </c>
      <c r="G53" s="432"/>
      <c r="H53" s="288">
        <v>2</v>
      </c>
      <c r="I53" s="363">
        <v>3.5999999999999996</v>
      </c>
      <c r="J53" s="289"/>
      <c r="K53" s="289"/>
      <c r="L53" s="289"/>
      <c r="M53" s="295" t="s">
        <v>138</v>
      </c>
      <c r="N53" s="379">
        <v>2016</v>
      </c>
      <c r="O53" s="289"/>
      <c r="P53" s="289" t="s">
        <v>2112</v>
      </c>
      <c r="Q53" s="292">
        <v>1</v>
      </c>
      <c r="R53" s="292">
        <v>1</v>
      </c>
      <c r="S53" s="292"/>
      <c r="T53" s="292"/>
      <c r="U53" s="292"/>
      <c r="V53" s="292"/>
      <c r="W53" s="293">
        <v>2</v>
      </c>
    </row>
    <row r="54" spans="2:23" ht="24" customHeight="1" x14ac:dyDescent="0.25">
      <c r="B54" s="437" t="s">
        <v>1316</v>
      </c>
      <c r="C54" s="355" t="s">
        <v>1317</v>
      </c>
      <c r="D54" s="462" t="s">
        <v>1318</v>
      </c>
      <c r="E54" s="462"/>
      <c r="F54" s="462"/>
      <c r="G54" s="462"/>
      <c r="H54" s="462"/>
      <c r="I54" s="462"/>
      <c r="J54" s="462"/>
      <c r="K54" s="462"/>
      <c r="L54" s="462"/>
      <c r="M54" s="462"/>
      <c r="N54" s="462"/>
      <c r="O54" s="462"/>
      <c r="P54" s="462"/>
      <c r="Q54" s="462"/>
      <c r="R54" s="462"/>
      <c r="S54" s="462"/>
      <c r="T54" s="462"/>
      <c r="U54" s="462"/>
      <c r="V54" s="462"/>
      <c r="W54" s="462"/>
    </row>
    <row r="55" spans="2:23" s="264" customFormat="1" ht="45" x14ac:dyDescent="0.25">
      <c r="B55" s="438" t="s">
        <v>1319</v>
      </c>
      <c r="C55" s="432" t="s">
        <v>1320</v>
      </c>
      <c r="D55" s="432" t="s">
        <v>1321</v>
      </c>
      <c r="E55" s="438" t="s">
        <v>588</v>
      </c>
      <c r="F55" s="432" t="s">
        <v>1322</v>
      </c>
      <c r="G55" s="432"/>
      <c r="H55" s="354">
        <v>33.6</v>
      </c>
      <c r="I55" s="377">
        <v>21.6</v>
      </c>
      <c r="J55" s="289"/>
      <c r="K55" s="289"/>
      <c r="L55" s="289"/>
      <c r="M55" s="295" t="s">
        <v>1886</v>
      </c>
      <c r="N55" s="379">
        <v>2018</v>
      </c>
      <c r="O55" s="289" t="s">
        <v>1323</v>
      </c>
      <c r="P55" s="289" t="s">
        <v>2113</v>
      </c>
      <c r="Q55" s="261">
        <v>0</v>
      </c>
      <c r="R55" s="261">
        <v>0</v>
      </c>
      <c r="S55" s="261">
        <v>0.6</v>
      </c>
      <c r="T55" s="261">
        <v>0.6</v>
      </c>
      <c r="U55" s="261">
        <v>3.6</v>
      </c>
      <c r="V55" s="261">
        <v>3.6</v>
      </c>
      <c r="W55" s="361">
        <v>8.4</v>
      </c>
    </row>
    <row r="56" spans="2:23" ht="56.25" x14ac:dyDescent="0.25">
      <c r="B56" s="438" t="s">
        <v>1324</v>
      </c>
      <c r="C56" s="432" t="s">
        <v>1325</v>
      </c>
      <c r="D56" s="432" t="s">
        <v>1326</v>
      </c>
      <c r="E56" s="438"/>
      <c r="F56" s="432" t="s">
        <v>1327</v>
      </c>
      <c r="G56" s="432"/>
      <c r="H56" s="288">
        <v>3.55</v>
      </c>
      <c r="I56" s="363">
        <v>0</v>
      </c>
      <c r="J56" s="289"/>
      <c r="K56" s="289"/>
      <c r="L56" s="289"/>
      <c r="M56" s="295" t="s">
        <v>1886</v>
      </c>
      <c r="N56" s="379">
        <v>2018</v>
      </c>
      <c r="O56" s="289" t="s">
        <v>1328</v>
      </c>
      <c r="P56" s="289" t="s">
        <v>1329</v>
      </c>
      <c r="Q56" s="292">
        <v>0.15</v>
      </c>
      <c r="R56" s="292">
        <v>1</v>
      </c>
      <c r="S56" s="292">
        <v>1.2</v>
      </c>
      <c r="T56" s="292"/>
      <c r="U56" s="292"/>
      <c r="V56" s="292">
        <v>1.2</v>
      </c>
      <c r="W56" s="293">
        <v>3.55</v>
      </c>
    </row>
    <row r="57" spans="2:23" s="411" customFormat="1" ht="22.5" x14ac:dyDescent="0.25">
      <c r="B57" s="440" t="s">
        <v>1330</v>
      </c>
      <c r="C57" s="431" t="s">
        <v>1331</v>
      </c>
      <c r="D57" s="431" t="s">
        <v>568</v>
      </c>
      <c r="E57" s="440"/>
      <c r="F57" s="431" t="s">
        <v>1332</v>
      </c>
      <c r="G57" s="431"/>
      <c r="H57" s="418">
        <v>2</v>
      </c>
      <c r="I57" s="363">
        <v>0</v>
      </c>
      <c r="J57" s="419"/>
      <c r="K57" s="419"/>
      <c r="L57" s="419"/>
      <c r="M57" s="420">
        <v>2023</v>
      </c>
      <c r="N57" s="379" t="s">
        <v>2089</v>
      </c>
      <c r="O57" s="419"/>
      <c r="P57" s="419"/>
      <c r="Q57" s="424"/>
      <c r="R57" s="424"/>
      <c r="S57" s="424"/>
      <c r="T57" s="424"/>
      <c r="U57" s="424"/>
      <c r="V57" s="424">
        <v>2</v>
      </c>
      <c r="W57" s="421">
        <v>2</v>
      </c>
    </row>
    <row r="58" spans="2:23" ht="34.5" customHeight="1" x14ac:dyDescent="0.25">
      <c r="B58" s="437" t="s">
        <v>1333</v>
      </c>
      <c r="C58" s="355" t="s">
        <v>1334</v>
      </c>
      <c r="D58" s="462" t="s">
        <v>1335</v>
      </c>
      <c r="E58" s="462"/>
      <c r="F58" s="462"/>
      <c r="G58" s="462"/>
      <c r="H58" s="462"/>
      <c r="I58" s="462"/>
      <c r="J58" s="462"/>
      <c r="K58" s="462"/>
      <c r="L58" s="462"/>
      <c r="M58" s="462"/>
      <c r="N58" s="462"/>
      <c r="O58" s="462"/>
      <c r="P58" s="462"/>
      <c r="Q58" s="462"/>
      <c r="R58" s="462"/>
      <c r="S58" s="462"/>
      <c r="T58" s="462"/>
      <c r="U58" s="462"/>
      <c r="V58" s="462"/>
      <c r="W58" s="462"/>
    </row>
    <row r="59" spans="2:23" ht="34.5" customHeight="1" x14ac:dyDescent="0.25">
      <c r="B59" s="438" t="s">
        <v>1336</v>
      </c>
      <c r="C59" s="432" t="s">
        <v>1337</v>
      </c>
      <c r="D59" s="432" t="s">
        <v>1338</v>
      </c>
      <c r="E59" s="438" t="s">
        <v>1339</v>
      </c>
      <c r="F59" s="432" t="s">
        <v>1340</v>
      </c>
      <c r="G59" s="432"/>
      <c r="H59" s="288">
        <v>3.5999999999999996</v>
      </c>
      <c r="I59" s="363">
        <v>0</v>
      </c>
      <c r="J59" s="289"/>
      <c r="K59" s="289"/>
      <c r="L59" s="289"/>
      <c r="M59" s="295" t="s">
        <v>1890</v>
      </c>
      <c r="N59" s="379">
        <v>2017</v>
      </c>
      <c r="O59" s="289" t="s">
        <v>1341</v>
      </c>
      <c r="P59" s="289"/>
      <c r="Q59" s="292"/>
      <c r="R59" s="292"/>
      <c r="S59" s="292"/>
      <c r="T59" s="292">
        <v>1.2</v>
      </c>
      <c r="U59" s="292">
        <v>1.2</v>
      </c>
      <c r="V59" s="292">
        <v>1.2</v>
      </c>
      <c r="W59" s="293">
        <v>3.5999999999999996</v>
      </c>
    </row>
    <row r="60" spans="2:23" ht="35.25" customHeight="1" x14ac:dyDescent="0.25">
      <c r="B60" s="437" t="s">
        <v>1342</v>
      </c>
      <c r="C60" s="355" t="s">
        <v>1343</v>
      </c>
      <c r="D60" s="462" t="s">
        <v>1344</v>
      </c>
      <c r="E60" s="462"/>
      <c r="F60" s="462"/>
      <c r="G60" s="462"/>
      <c r="H60" s="462"/>
      <c r="I60" s="462"/>
      <c r="J60" s="462"/>
      <c r="K60" s="462"/>
      <c r="L60" s="462"/>
      <c r="M60" s="462"/>
      <c r="N60" s="462"/>
      <c r="O60" s="462"/>
      <c r="P60" s="462"/>
      <c r="Q60" s="462"/>
      <c r="R60" s="462"/>
      <c r="S60" s="462"/>
      <c r="T60" s="462"/>
      <c r="U60" s="462"/>
      <c r="V60" s="462"/>
      <c r="W60" s="462"/>
    </row>
    <row r="61" spans="2:23" s="264" customFormat="1" ht="33.75" x14ac:dyDescent="0.25">
      <c r="B61" s="438" t="s">
        <v>1345</v>
      </c>
      <c r="C61" s="432" t="s">
        <v>1346</v>
      </c>
      <c r="D61" s="432" t="s">
        <v>568</v>
      </c>
      <c r="E61" s="438" t="s">
        <v>1339</v>
      </c>
      <c r="F61" s="432" t="s">
        <v>1347</v>
      </c>
      <c r="G61" s="432"/>
      <c r="H61" s="354">
        <v>26.2</v>
      </c>
      <c r="I61" s="377">
        <v>3.5999999999999996</v>
      </c>
      <c r="J61" s="289"/>
      <c r="K61" s="289"/>
      <c r="L61" s="289"/>
      <c r="M61" s="295" t="s">
        <v>1886</v>
      </c>
      <c r="N61" s="379">
        <v>2016</v>
      </c>
      <c r="O61" s="289" t="s">
        <v>1348</v>
      </c>
      <c r="P61" s="289" t="s">
        <v>2112</v>
      </c>
      <c r="Q61" s="261">
        <v>3</v>
      </c>
      <c r="R61" s="261">
        <v>3.1</v>
      </c>
      <c r="S61" s="261">
        <v>3.1</v>
      </c>
      <c r="T61" s="261">
        <v>3.2</v>
      </c>
      <c r="U61" s="261">
        <v>3.2</v>
      </c>
      <c r="V61" s="261">
        <v>3.8</v>
      </c>
      <c r="W61" s="361">
        <v>19.399999999999999</v>
      </c>
    </row>
    <row r="62" spans="2:23" ht="34.5" customHeight="1" x14ac:dyDescent="0.25">
      <c r="B62" s="437" t="s">
        <v>1349</v>
      </c>
      <c r="C62" s="355" t="s">
        <v>1350</v>
      </c>
      <c r="D62" s="462" t="s">
        <v>1351</v>
      </c>
      <c r="E62" s="462"/>
      <c r="F62" s="462"/>
      <c r="G62" s="462"/>
      <c r="H62" s="462"/>
      <c r="I62" s="462"/>
      <c r="J62" s="462"/>
      <c r="K62" s="462"/>
      <c r="L62" s="462"/>
      <c r="M62" s="462"/>
      <c r="N62" s="462"/>
      <c r="O62" s="462"/>
      <c r="P62" s="462"/>
      <c r="Q62" s="462"/>
      <c r="R62" s="462"/>
      <c r="S62" s="462"/>
      <c r="T62" s="462"/>
      <c r="U62" s="462"/>
      <c r="V62" s="462"/>
      <c r="W62" s="462"/>
    </row>
    <row r="63" spans="2:23" ht="22.5" x14ac:dyDescent="0.25">
      <c r="B63" s="285" t="s">
        <v>1352</v>
      </c>
      <c r="C63" s="286" t="s">
        <v>1353</v>
      </c>
      <c r="D63" s="286"/>
      <c r="E63" s="285" t="s">
        <v>1354</v>
      </c>
      <c r="F63" s="286"/>
      <c r="G63" s="286"/>
      <c r="H63" s="288">
        <v>0</v>
      </c>
      <c r="I63" s="363">
        <v>0</v>
      </c>
      <c r="J63" s="289"/>
      <c r="K63" s="289"/>
      <c r="L63" s="289"/>
      <c r="M63" s="295"/>
      <c r="N63" s="379" t="s">
        <v>26</v>
      </c>
      <c r="O63" s="291"/>
      <c r="P63" s="291"/>
      <c r="Q63" s="292"/>
      <c r="R63" s="292"/>
      <c r="S63" s="292"/>
      <c r="T63" s="292"/>
      <c r="U63" s="292"/>
      <c r="V63" s="292"/>
      <c r="W63" s="293">
        <v>0</v>
      </c>
    </row>
    <row r="64" spans="2:23" ht="56.25" x14ac:dyDescent="0.25">
      <c r="B64" s="438" t="s">
        <v>1355</v>
      </c>
      <c r="C64" s="432" t="s">
        <v>1356</v>
      </c>
      <c r="D64" s="432" t="s">
        <v>1357</v>
      </c>
      <c r="E64" s="438" t="s">
        <v>1358</v>
      </c>
      <c r="F64" s="432" t="s">
        <v>2067</v>
      </c>
      <c r="G64" s="432"/>
      <c r="H64" s="288">
        <v>79.399999999999991</v>
      </c>
      <c r="I64" s="363">
        <v>84</v>
      </c>
      <c r="J64" s="289"/>
      <c r="K64" s="289"/>
      <c r="L64" s="289"/>
      <c r="M64" s="295" t="s">
        <v>1886</v>
      </c>
      <c r="N64" s="379" t="s">
        <v>77</v>
      </c>
      <c r="O64" s="289" t="s">
        <v>1359</v>
      </c>
      <c r="P64" s="289"/>
      <c r="Q64" s="261">
        <v>3.8</v>
      </c>
      <c r="R64" s="261">
        <v>14</v>
      </c>
      <c r="S64" s="261">
        <v>14</v>
      </c>
      <c r="T64" s="261">
        <v>14</v>
      </c>
      <c r="U64" s="261">
        <v>14</v>
      </c>
      <c r="V64" s="261">
        <v>14</v>
      </c>
      <c r="W64" s="293">
        <v>73.8</v>
      </c>
    </row>
    <row r="65" spans="2:23" s="398" customFormat="1" ht="33.75" x14ac:dyDescent="0.25">
      <c r="B65" s="440" t="s">
        <v>1360</v>
      </c>
      <c r="C65" s="431" t="s">
        <v>1361</v>
      </c>
      <c r="D65" s="431" t="s">
        <v>1357</v>
      </c>
      <c r="E65" s="440"/>
      <c r="F65" s="431" t="s">
        <v>1362</v>
      </c>
      <c r="G65" s="431"/>
      <c r="H65" s="434">
        <v>143.97999999999999</v>
      </c>
      <c r="I65" s="377">
        <v>0</v>
      </c>
      <c r="J65" s="419"/>
      <c r="K65" s="419"/>
      <c r="L65" s="419"/>
      <c r="M65" s="420" t="s">
        <v>1886</v>
      </c>
      <c r="N65" s="379" t="s">
        <v>2089</v>
      </c>
      <c r="O65" s="419"/>
      <c r="P65" s="419"/>
      <c r="Q65" s="390">
        <v>12.39</v>
      </c>
      <c r="R65" s="390">
        <v>17.5</v>
      </c>
      <c r="S65" s="390">
        <v>21.94</v>
      </c>
      <c r="T65" s="390">
        <v>25.56</v>
      </c>
      <c r="U65" s="390">
        <v>28.24</v>
      </c>
      <c r="V65" s="390">
        <v>29.32</v>
      </c>
      <c r="W65" s="425">
        <v>134.94999999999999</v>
      </c>
    </row>
    <row r="66" spans="2:23" ht="27.75" customHeight="1" x14ac:dyDescent="0.25">
      <c r="B66" s="437" t="s">
        <v>1363</v>
      </c>
      <c r="C66" s="355" t="s">
        <v>1364</v>
      </c>
      <c r="D66" s="462" t="s">
        <v>1365</v>
      </c>
      <c r="E66" s="462"/>
      <c r="F66" s="462"/>
      <c r="G66" s="462"/>
      <c r="H66" s="462"/>
      <c r="I66" s="462"/>
      <c r="J66" s="462"/>
      <c r="K66" s="462"/>
      <c r="L66" s="462"/>
      <c r="M66" s="462"/>
      <c r="N66" s="462"/>
      <c r="O66" s="462"/>
      <c r="P66" s="462"/>
      <c r="Q66" s="462"/>
      <c r="R66" s="462"/>
      <c r="S66" s="462"/>
      <c r="T66" s="462"/>
      <c r="U66" s="462"/>
      <c r="V66" s="462"/>
      <c r="W66" s="462"/>
    </row>
    <row r="67" spans="2:23" ht="33.75" x14ac:dyDescent="0.25">
      <c r="B67" s="285" t="s">
        <v>1366</v>
      </c>
      <c r="C67" s="286" t="s">
        <v>1367</v>
      </c>
      <c r="D67" s="286" t="s">
        <v>1226</v>
      </c>
      <c r="E67" s="285" t="s">
        <v>566</v>
      </c>
      <c r="F67" s="286" t="s">
        <v>1368</v>
      </c>
      <c r="G67" s="286"/>
      <c r="H67" s="288">
        <v>0</v>
      </c>
      <c r="I67" s="363">
        <v>0</v>
      </c>
      <c r="J67" s="289"/>
      <c r="K67" s="289"/>
      <c r="L67" s="289"/>
      <c r="M67" s="295"/>
      <c r="N67" s="379" t="s">
        <v>26</v>
      </c>
      <c r="O67" s="291" t="s">
        <v>1226</v>
      </c>
      <c r="P67" s="291"/>
      <c r="Q67" s="292"/>
      <c r="R67" s="292"/>
      <c r="S67" s="292"/>
      <c r="T67" s="292"/>
      <c r="U67" s="292"/>
      <c r="V67" s="292"/>
      <c r="W67" s="293">
        <v>0</v>
      </c>
    </row>
    <row r="68" spans="2:23" ht="56.25" x14ac:dyDescent="0.25">
      <c r="B68" s="438" t="s">
        <v>1369</v>
      </c>
      <c r="C68" s="432" t="s">
        <v>1370</v>
      </c>
      <c r="D68" s="432" t="s">
        <v>1371</v>
      </c>
      <c r="E68" s="438" t="s">
        <v>1372</v>
      </c>
      <c r="F68" s="432" t="s">
        <v>1373</v>
      </c>
      <c r="G68" s="432"/>
      <c r="H68" s="288">
        <v>0.8</v>
      </c>
      <c r="I68" s="363">
        <v>0.2</v>
      </c>
      <c r="J68" s="289"/>
      <c r="K68" s="289"/>
      <c r="L68" s="289"/>
      <c r="M68" s="295" t="s">
        <v>1886</v>
      </c>
      <c r="N68" s="379" t="s">
        <v>27</v>
      </c>
      <c r="O68" s="289" t="s">
        <v>1374</v>
      </c>
      <c r="P68" s="289"/>
      <c r="Q68" s="261">
        <v>0.1</v>
      </c>
      <c r="R68" s="261">
        <v>0.1</v>
      </c>
      <c r="S68" s="261">
        <v>0.1</v>
      </c>
      <c r="T68" s="261">
        <v>0.1</v>
      </c>
      <c r="U68" s="261">
        <v>0.1</v>
      </c>
      <c r="V68" s="261">
        <v>0.1</v>
      </c>
      <c r="W68" s="293">
        <v>0.6</v>
      </c>
    </row>
    <row r="69" spans="2:23" s="411" customFormat="1" ht="22.5" x14ac:dyDescent="0.25">
      <c r="B69" s="440" t="s">
        <v>1375</v>
      </c>
      <c r="C69" s="431" t="s">
        <v>1376</v>
      </c>
      <c r="D69" s="431" t="s">
        <v>568</v>
      </c>
      <c r="E69" s="440"/>
      <c r="F69" s="431" t="s">
        <v>1377</v>
      </c>
      <c r="G69" s="431"/>
      <c r="H69" s="418">
        <v>3.0300000000000002</v>
      </c>
      <c r="I69" s="363">
        <v>0</v>
      </c>
      <c r="J69" s="419"/>
      <c r="K69" s="419"/>
      <c r="L69" s="419"/>
      <c r="M69" s="420" t="s">
        <v>1886</v>
      </c>
      <c r="N69" s="379" t="s">
        <v>2089</v>
      </c>
      <c r="O69" s="419"/>
      <c r="P69" s="419"/>
      <c r="Q69" s="424">
        <v>1.1000000000000001</v>
      </c>
      <c r="R69" s="424">
        <v>1.5</v>
      </c>
      <c r="S69" s="424">
        <v>0.1</v>
      </c>
      <c r="T69" s="424">
        <v>0.1</v>
      </c>
      <c r="U69" s="424">
        <v>0.1</v>
      </c>
      <c r="V69" s="424">
        <v>0.1</v>
      </c>
      <c r="W69" s="421">
        <v>3.0000000000000004</v>
      </c>
    </row>
    <row r="70" spans="2:23" ht="47.25" customHeight="1" x14ac:dyDescent="0.25">
      <c r="B70" s="437" t="s">
        <v>1378</v>
      </c>
      <c r="C70" s="355" t="s">
        <v>1379</v>
      </c>
      <c r="D70" s="462" t="s">
        <v>1380</v>
      </c>
      <c r="E70" s="462"/>
      <c r="F70" s="462"/>
      <c r="G70" s="462"/>
      <c r="H70" s="462"/>
      <c r="I70" s="462"/>
      <c r="J70" s="462"/>
      <c r="K70" s="462"/>
      <c r="L70" s="462"/>
      <c r="M70" s="462"/>
      <c r="N70" s="462"/>
      <c r="O70" s="462"/>
      <c r="P70" s="462"/>
      <c r="Q70" s="462"/>
      <c r="R70" s="462"/>
      <c r="S70" s="462"/>
      <c r="T70" s="462"/>
      <c r="U70" s="462"/>
      <c r="V70" s="462"/>
      <c r="W70" s="462"/>
    </row>
    <row r="71" spans="2:23" ht="22.5" x14ac:dyDescent="0.25">
      <c r="B71" s="285" t="s">
        <v>1381</v>
      </c>
      <c r="C71" s="286" t="s">
        <v>1382</v>
      </c>
      <c r="D71" s="286" t="s">
        <v>1383</v>
      </c>
      <c r="E71" s="285"/>
      <c r="F71" s="286" t="s">
        <v>1384</v>
      </c>
      <c r="G71" s="286"/>
      <c r="H71" s="288">
        <v>1.6500000000000001</v>
      </c>
      <c r="I71" s="363">
        <v>0.05</v>
      </c>
      <c r="J71" s="291"/>
      <c r="K71" s="291"/>
      <c r="L71" s="291"/>
      <c r="M71" s="295" t="s">
        <v>1886</v>
      </c>
      <c r="N71" s="379" t="s">
        <v>2090</v>
      </c>
      <c r="O71" s="291"/>
      <c r="P71" s="291"/>
      <c r="Q71" s="292">
        <v>0.2</v>
      </c>
      <c r="R71" s="292">
        <v>0.2</v>
      </c>
      <c r="S71" s="292">
        <v>0.2</v>
      </c>
      <c r="T71" s="292">
        <v>0.2</v>
      </c>
      <c r="U71" s="292">
        <v>0.2</v>
      </c>
      <c r="V71" s="292">
        <v>0.2</v>
      </c>
      <c r="W71" s="293">
        <v>1.2</v>
      </c>
    </row>
    <row r="72" spans="2:23" ht="46.5" customHeight="1" x14ac:dyDescent="0.25">
      <c r="B72" s="437" t="s">
        <v>1385</v>
      </c>
      <c r="C72" s="355" t="s">
        <v>1386</v>
      </c>
      <c r="D72" s="462" t="s">
        <v>1387</v>
      </c>
      <c r="E72" s="462"/>
      <c r="F72" s="462"/>
      <c r="G72" s="462"/>
      <c r="H72" s="462"/>
      <c r="I72" s="462"/>
      <c r="J72" s="462"/>
      <c r="K72" s="462"/>
      <c r="L72" s="462"/>
      <c r="M72" s="462"/>
      <c r="N72" s="462"/>
      <c r="O72" s="462"/>
      <c r="P72" s="462"/>
      <c r="Q72" s="462"/>
      <c r="R72" s="462"/>
      <c r="S72" s="462"/>
      <c r="T72" s="462"/>
      <c r="U72" s="462"/>
      <c r="V72" s="462"/>
      <c r="W72" s="462"/>
    </row>
    <row r="73" spans="2:23" x14ac:dyDescent="0.25">
      <c r="B73" s="285" t="s">
        <v>1388</v>
      </c>
      <c r="C73" s="286" t="s">
        <v>1389</v>
      </c>
      <c r="D73" s="286" t="s">
        <v>1226</v>
      </c>
      <c r="E73" s="285" t="s">
        <v>570</v>
      </c>
      <c r="F73" s="286"/>
      <c r="G73" s="286"/>
      <c r="H73" s="288">
        <v>0</v>
      </c>
      <c r="I73" s="363">
        <v>0</v>
      </c>
      <c r="J73" s="289"/>
      <c r="K73" s="289"/>
      <c r="L73" s="289"/>
      <c r="M73" s="295"/>
      <c r="N73" s="379" t="s">
        <v>26</v>
      </c>
      <c r="O73" s="291" t="s">
        <v>1226</v>
      </c>
      <c r="P73" s="291"/>
      <c r="Q73" s="292"/>
      <c r="R73" s="292"/>
      <c r="S73" s="292"/>
      <c r="T73" s="292"/>
      <c r="U73" s="292"/>
      <c r="V73" s="292"/>
      <c r="W73" s="293">
        <v>0</v>
      </c>
    </row>
    <row r="74" spans="2:23" ht="22.5" x14ac:dyDescent="0.25">
      <c r="B74" s="285" t="s">
        <v>1390</v>
      </c>
      <c r="C74" s="286" t="s">
        <v>1391</v>
      </c>
      <c r="D74" s="286" t="s">
        <v>1226</v>
      </c>
      <c r="E74" s="285" t="s">
        <v>574</v>
      </c>
      <c r="F74" s="286" t="s">
        <v>1392</v>
      </c>
      <c r="G74" s="286"/>
      <c r="H74" s="288">
        <v>0</v>
      </c>
      <c r="I74" s="363">
        <v>0</v>
      </c>
      <c r="J74" s="289"/>
      <c r="K74" s="289"/>
      <c r="L74" s="289"/>
      <c r="M74" s="295" t="s">
        <v>436</v>
      </c>
      <c r="N74" s="379" t="s">
        <v>436</v>
      </c>
      <c r="O74" s="291" t="s">
        <v>1226</v>
      </c>
      <c r="P74" s="291"/>
      <c r="Q74" s="292"/>
      <c r="R74" s="292"/>
      <c r="S74" s="292"/>
      <c r="T74" s="292"/>
      <c r="U74" s="292"/>
      <c r="V74" s="292"/>
      <c r="W74" s="293">
        <v>0</v>
      </c>
    </row>
    <row r="75" spans="2:23" ht="33.75" customHeight="1" x14ac:dyDescent="0.25">
      <c r="B75" s="437" t="s">
        <v>1393</v>
      </c>
      <c r="C75" s="355" t="s">
        <v>1394</v>
      </c>
      <c r="D75" s="462" t="s">
        <v>1395</v>
      </c>
      <c r="E75" s="462"/>
      <c r="F75" s="462"/>
      <c r="G75" s="462"/>
      <c r="H75" s="462"/>
      <c r="I75" s="462"/>
      <c r="J75" s="462"/>
      <c r="K75" s="462"/>
      <c r="L75" s="462"/>
      <c r="M75" s="462"/>
      <c r="N75" s="462"/>
      <c r="O75" s="462"/>
      <c r="P75" s="462"/>
      <c r="Q75" s="462"/>
      <c r="R75" s="462"/>
      <c r="S75" s="462"/>
      <c r="T75" s="462"/>
      <c r="U75" s="462"/>
      <c r="V75" s="462"/>
      <c r="W75" s="462"/>
    </row>
    <row r="76" spans="2:23" ht="33.75" x14ac:dyDescent="0.25">
      <c r="B76" s="285" t="s">
        <v>1396</v>
      </c>
      <c r="C76" s="432" t="s">
        <v>1397</v>
      </c>
      <c r="D76" s="432" t="s">
        <v>1398</v>
      </c>
      <c r="E76" s="438"/>
      <c r="F76" s="432" t="s">
        <v>1399</v>
      </c>
      <c r="G76" s="432"/>
      <c r="H76" s="288">
        <v>3.2</v>
      </c>
      <c r="I76" s="363">
        <v>3.23</v>
      </c>
      <c r="J76" s="289"/>
      <c r="K76" s="289"/>
      <c r="L76" s="289"/>
      <c r="M76" s="295" t="s">
        <v>27</v>
      </c>
      <c r="N76" s="379">
        <v>2016</v>
      </c>
      <c r="O76" s="289" t="s">
        <v>1400</v>
      </c>
      <c r="P76" s="291"/>
      <c r="Q76" s="261"/>
      <c r="R76" s="261"/>
      <c r="S76" s="261"/>
      <c r="T76" s="292"/>
      <c r="U76" s="292"/>
      <c r="V76" s="292"/>
      <c r="W76" s="293">
        <v>0</v>
      </c>
    </row>
    <row r="77" spans="2:23" s="411" customFormat="1" ht="33.75" x14ac:dyDescent="0.25">
      <c r="B77" s="440" t="s">
        <v>1401</v>
      </c>
      <c r="C77" s="431" t="s">
        <v>1402</v>
      </c>
      <c r="D77" s="431" t="s">
        <v>1398</v>
      </c>
      <c r="E77" s="440" t="s">
        <v>1403</v>
      </c>
      <c r="F77" s="426" t="s">
        <v>1404</v>
      </c>
      <c r="G77" s="426"/>
      <c r="H77" s="418">
        <v>7.4</v>
      </c>
      <c r="I77" s="363">
        <v>0</v>
      </c>
      <c r="J77" s="419"/>
      <c r="K77" s="419"/>
      <c r="L77" s="419"/>
      <c r="M77" s="420" t="s">
        <v>138</v>
      </c>
      <c r="N77" s="379" t="s">
        <v>2089</v>
      </c>
      <c r="O77" s="419" t="s">
        <v>1400</v>
      </c>
      <c r="P77" s="419"/>
      <c r="Q77" s="390">
        <v>3.7</v>
      </c>
      <c r="R77" s="390">
        <v>3.7</v>
      </c>
      <c r="S77" s="390"/>
      <c r="T77" s="397"/>
      <c r="U77" s="397"/>
      <c r="V77" s="397"/>
      <c r="W77" s="421">
        <v>7.4</v>
      </c>
    </row>
    <row r="78" spans="2:23" x14ac:dyDescent="0.25">
      <c r="B78" s="438" t="s">
        <v>1405</v>
      </c>
      <c r="C78" s="432" t="s">
        <v>1406</v>
      </c>
      <c r="D78" s="432" t="s">
        <v>568</v>
      </c>
      <c r="E78" s="438" t="s">
        <v>1407</v>
      </c>
      <c r="F78" s="299" t="s">
        <v>1408</v>
      </c>
      <c r="G78" s="299"/>
      <c r="H78" s="288">
        <v>1.2000000000000002</v>
      </c>
      <c r="I78" s="363">
        <v>0</v>
      </c>
      <c r="J78" s="289"/>
      <c r="K78" s="289"/>
      <c r="L78" s="289"/>
      <c r="M78" s="295" t="s">
        <v>1891</v>
      </c>
      <c r="N78" s="379" t="s">
        <v>32</v>
      </c>
      <c r="O78" s="289" t="s">
        <v>1409</v>
      </c>
      <c r="P78" s="289"/>
      <c r="Q78" s="261"/>
      <c r="R78" s="261">
        <v>0.1</v>
      </c>
      <c r="S78" s="261">
        <v>0.1</v>
      </c>
      <c r="T78" s="261">
        <v>0.1</v>
      </c>
      <c r="U78" s="261">
        <v>0.1</v>
      </c>
      <c r="V78" s="261">
        <v>0.1</v>
      </c>
      <c r="W78" s="293">
        <v>0.5</v>
      </c>
    </row>
    <row r="79" spans="2:23" ht="33.75" x14ac:dyDescent="0.25">
      <c r="B79" s="285" t="s">
        <v>1410</v>
      </c>
      <c r="C79" s="432" t="s">
        <v>1411</v>
      </c>
      <c r="D79" s="432" t="s">
        <v>1398</v>
      </c>
      <c r="E79" s="438" t="s">
        <v>1412</v>
      </c>
      <c r="F79" s="432" t="s">
        <v>1413</v>
      </c>
      <c r="G79" s="432"/>
      <c r="H79" s="288">
        <v>1.2</v>
      </c>
      <c r="I79" s="363">
        <v>1.22</v>
      </c>
      <c r="J79" s="289"/>
      <c r="K79" s="289"/>
      <c r="L79" s="289"/>
      <c r="M79" s="295" t="s">
        <v>50</v>
      </c>
      <c r="N79" s="379" t="s">
        <v>713</v>
      </c>
      <c r="O79" s="289" t="s">
        <v>1400</v>
      </c>
      <c r="P79" s="291"/>
      <c r="Q79" s="261"/>
      <c r="R79" s="261">
        <v>0.6</v>
      </c>
      <c r="S79" s="261">
        <v>0.55000000000000004</v>
      </c>
      <c r="T79" s="292">
        <v>0.05</v>
      </c>
      <c r="U79" s="292"/>
      <c r="V79" s="292"/>
      <c r="W79" s="293">
        <v>1.2</v>
      </c>
    </row>
    <row r="80" spans="2:23" ht="33.75" x14ac:dyDescent="0.25">
      <c r="B80" s="285" t="s">
        <v>1414</v>
      </c>
      <c r="C80" s="432" t="s">
        <v>1415</v>
      </c>
      <c r="D80" s="432" t="s">
        <v>1416</v>
      </c>
      <c r="E80" s="285" t="s">
        <v>588</v>
      </c>
      <c r="F80" s="286" t="s">
        <v>1417</v>
      </c>
      <c r="G80" s="286"/>
      <c r="H80" s="288">
        <v>0.78</v>
      </c>
      <c r="I80" s="363">
        <v>0.84</v>
      </c>
      <c r="J80" s="291"/>
      <c r="K80" s="291"/>
      <c r="L80" s="291"/>
      <c r="M80" s="290" t="s">
        <v>138</v>
      </c>
      <c r="N80" s="378" t="s">
        <v>138</v>
      </c>
      <c r="O80" s="291" t="s">
        <v>1400</v>
      </c>
      <c r="P80" s="291"/>
      <c r="Q80" s="261">
        <v>0.73</v>
      </c>
      <c r="R80" s="261">
        <v>0.05</v>
      </c>
      <c r="S80" s="292"/>
      <c r="T80" s="292"/>
      <c r="U80" s="292"/>
      <c r="V80" s="292"/>
      <c r="W80" s="293">
        <v>0.78</v>
      </c>
    </row>
    <row r="81" spans="2:23" s="264" customFormat="1" ht="78.75" x14ac:dyDescent="0.25">
      <c r="B81" s="438" t="s">
        <v>1418</v>
      </c>
      <c r="C81" s="432" t="s">
        <v>1419</v>
      </c>
      <c r="D81" s="432" t="s">
        <v>1420</v>
      </c>
      <c r="E81" s="438" t="s">
        <v>1421</v>
      </c>
      <c r="F81" s="432" t="s">
        <v>1422</v>
      </c>
      <c r="G81" s="432"/>
      <c r="H81" s="354">
        <v>0.11</v>
      </c>
      <c r="I81" s="377">
        <v>33.57</v>
      </c>
      <c r="J81" s="289"/>
      <c r="K81" s="289"/>
      <c r="L81" s="289"/>
      <c r="M81" s="295" t="s">
        <v>138</v>
      </c>
      <c r="N81" s="379" t="s">
        <v>138</v>
      </c>
      <c r="O81" s="289" t="s">
        <v>1423</v>
      </c>
      <c r="P81" s="289"/>
      <c r="Q81" s="261">
        <v>0.06</v>
      </c>
      <c r="R81" s="261">
        <v>0.05</v>
      </c>
      <c r="S81" s="298"/>
      <c r="T81" s="269"/>
      <c r="U81" s="269"/>
      <c r="V81" s="269"/>
      <c r="W81" s="361">
        <v>0.11</v>
      </c>
    </row>
    <row r="82" spans="2:23" ht="67.5" x14ac:dyDescent="0.25">
      <c r="B82" s="285" t="s">
        <v>1429</v>
      </c>
      <c r="C82" s="432" t="s">
        <v>1430</v>
      </c>
      <c r="D82" s="286" t="s">
        <v>1226</v>
      </c>
      <c r="E82" s="285" t="s">
        <v>1363</v>
      </c>
      <c r="F82" s="286" t="s">
        <v>1431</v>
      </c>
      <c r="G82" s="286"/>
      <c r="H82" s="288">
        <v>1.53</v>
      </c>
      <c r="I82" s="363">
        <v>1.72</v>
      </c>
      <c r="J82" s="291"/>
      <c r="K82" s="291"/>
      <c r="L82" s="291"/>
      <c r="M82" s="290" t="s">
        <v>1764</v>
      </c>
      <c r="N82" s="378" t="s">
        <v>1432</v>
      </c>
      <c r="O82" s="291" t="s">
        <v>1433</v>
      </c>
      <c r="P82" s="291"/>
      <c r="Q82" s="261">
        <v>0.43</v>
      </c>
      <c r="R82" s="261">
        <v>0.43</v>
      </c>
      <c r="S82" s="261">
        <v>0.43</v>
      </c>
      <c r="T82" s="292">
        <v>0.24</v>
      </c>
      <c r="U82" s="292"/>
      <c r="V82" s="292"/>
      <c r="W82" s="293">
        <v>1.53</v>
      </c>
    </row>
    <row r="83" spans="2:23" s="264" customFormat="1" ht="33.75" x14ac:dyDescent="0.25">
      <c r="B83" s="438" t="s">
        <v>1434</v>
      </c>
      <c r="C83" s="432" t="s">
        <v>1435</v>
      </c>
      <c r="D83" s="432" t="s">
        <v>1226</v>
      </c>
      <c r="E83" s="438" t="s">
        <v>1436</v>
      </c>
      <c r="F83" s="432" t="s">
        <v>1437</v>
      </c>
      <c r="G83" s="432"/>
      <c r="H83" s="288">
        <v>3.06</v>
      </c>
      <c r="I83" s="363">
        <v>3.05</v>
      </c>
      <c r="J83" s="289"/>
      <c r="K83" s="289"/>
      <c r="L83" s="289"/>
      <c r="M83" s="295" t="s">
        <v>713</v>
      </c>
      <c r="N83" s="379" t="s">
        <v>713</v>
      </c>
      <c r="O83" s="289" t="s">
        <v>1400</v>
      </c>
      <c r="P83" s="289" t="s">
        <v>2112</v>
      </c>
      <c r="Q83" s="269"/>
      <c r="R83" s="261">
        <v>1.53</v>
      </c>
      <c r="S83" s="261">
        <v>1.53</v>
      </c>
      <c r="T83" s="269"/>
      <c r="U83" s="269"/>
      <c r="V83" s="269"/>
      <c r="W83" s="293">
        <v>3.06</v>
      </c>
    </row>
    <row r="84" spans="2:23" s="411" customFormat="1" ht="33.75" x14ac:dyDescent="0.25">
      <c r="B84" s="427" t="s">
        <v>1438</v>
      </c>
      <c r="C84" s="422" t="s">
        <v>1439</v>
      </c>
      <c r="D84" s="431" t="s">
        <v>568</v>
      </c>
      <c r="E84" s="427"/>
      <c r="F84" s="422" t="s">
        <v>1440</v>
      </c>
      <c r="G84" s="422"/>
      <c r="H84" s="418">
        <v>0.4</v>
      </c>
      <c r="I84" s="363">
        <v>0</v>
      </c>
      <c r="J84" s="423"/>
      <c r="K84" s="423"/>
      <c r="L84" s="423"/>
      <c r="M84" s="428" t="s">
        <v>1441</v>
      </c>
      <c r="N84" s="379" t="s">
        <v>2089</v>
      </c>
      <c r="O84" s="423" t="s">
        <v>1442</v>
      </c>
      <c r="P84" s="423"/>
      <c r="Q84" s="424">
        <v>0.02</v>
      </c>
      <c r="R84" s="390">
        <v>0.03</v>
      </c>
      <c r="S84" s="390">
        <v>0.03</v>
      </c>
      <c r="T84" s="424">
        <v>0.03</v>
      </c>
      <c r="U84" s="424">
        <v>0.03</v>
      </c>
      <c r="V84" s="424">
        <v>0.03</v>
      </c>
      <c r="W84" s="421">
        <v>0.17</v>
      </c>
    </row>
    <row r="85" spans="2:23" s="411" customFormat="1" ht="33.75" x14ac:dyDescent="0.25">
      <c r="B85" s="427" t="s">
        <v>1443</v>
      </c>
      <c r="C85" s="422" t="s">
        <v>1444</v>
      </c>
      <c r="D85" s="431" t="s">
        <v>568</v>
      </c>
      <c r="E85" s="427"/>
      <c r="F85" s="422" t="s">
        <v>1445</v>
      </c>
      <c r="G85" s="422"/>
      <c r="H85" s="418">
        <v>0.36</v>
      </c>
      <c r="I85" s="363">
        <v>0</v>
      </c>
      <c r="J85" s="423"/>
      <c r="K85" s="423"/>
      <c r="L85" s="423"/>
      <c r="M85" s="428" t="s">
        <v>120</v>
      </c>
      <c r="N85" s="379" t="s">
        <v>2089</v>
      </c>
      <c r="O85" s="423" t="s">
        <v>1442</v>
      </c>
      <c r="P85" s="423"/>
      <c r="Q85" s="424">
        <v>2.5000000000000001E-2</v>
      </c>
      <c r="R85" s="424">
        <v>2.5000000000000001E-2</v>
      </c>
      <c r="S85" s="424">
        <v>2.5000000000000001E-2</v>
      </c>
      <c r="T85" s="424">
        <v>2.5000000000000001E-2</v>
      </c>
      <c r="U85" s="424">
        <v>2.5000000000000001E-2</v>
      </c>
      <c r="V85" s="424">
        <v>0.03</v>
      </c>
      <c r="W85" s="421">
        <v>0.155</v>
      </c>
    </row>
    <row r="86" spans="2:23" s="411" customFormat="1" ht="22.5" x14ac:dyDescent="0.25">
      <c r="B86" s="440" t="s">
        <v>1424</v>
      </c>
      <c r="C86" s="431" t="s">
        <v>1425</v>
      </c>
      <c r="D86" s="431" t="s">
        <v>1420</v>
      </c>
      <c r="E86" s="440" t="s">
        <v>1426</v>
      </c>
      <c r="F86" s="431" t="s">
        <v>1427</v>
      </c>
      <c r="G86" s="431"/>
      <c r="H86" s="418">
        <v>0</v>
      </c>
      <c r="I86" s="363">
        <v>0</v>
      </c>
      <c r="J86" s="419"/>
      <c r="K86" s="419"/>
      <c r="L86" s="419"/>
      <c r="M86" s="420" t="s">
        <v>46</v>
      </c>
      <c r="N86" s="379" t="s">
        <v>2089</v>
      </c>
      <c r="O86" s="419" t="s">
        <v>1428</v>
      </c>
      <c r="P86" s="419"/>
      <c r="Q86" s="390"/>
      <c r="R86" s="390"/>
      <c r="S86" s="390"/>
      <c r="T86" s="397"/>
      <c r="U86" s="397"/>
      <c r="V86" s="397"/>
      <c r="W86" s="421">
        <v>0</v>
      </c>
    </row>
    <row r="87" spans="2:23" ht="117" customHeight="1" x14ac:dyDescent="0.25">
      <c r="B87" s="437" t="s">
        <v>1446</v>
      </c>
      <c r="C87" s="355" t="s">
        <v>1447</v>
      </c>
      <c r="D87" s="462" t="s">
        <v>2068</v>
      </c>
      <c r="E87" s="462"/>
      <c r="F87" s="462"/>
      <c r="G87" s="462"/>
      <c r="H87" s="462"/>
      <c r="I87" s="462"/>
      <c r="J87" s="462"/>
      <c r="K87" s="462"/>
      <c r="L87" s="462"/>
      <c r="M87" s="462"/>
      <c r="N87" s="462"/>
      <c r="O87" s="462"/>
      <c r="P87" s="462"/>
      <c r="Q87" s="462"/>
      <c r="R87" s="462"/>
      <c r="S87" s="462"/>
      <c r="T87" s="462"/>
      <c r="U87" s="462"/>
      <c r="V87" s="462"/>
      <c r="W87" s="462"/>
    </row>
    <row r="88" spans="2:23" ht="22.5" x14ac:dyDescent="0.25">
      <c r="B88" s="285" t="s">
        <v>1436</v>
      </c>
      <c r="C88" s="286" t="s">
        <v>1448</v>
      </c>
      <c r="D88" s="286" t="s">
        <v>1226</v>
      </c>
      <c r="E88" s="285" t="s">
        <v>574</v>
      </c>
      <c r="F88" s="300" t="s">
        <v>1449</v>
      </c>
      <c r="G88" s="300"/>
      <c r="H88" s="288">
        <v>0</v>
      </c>
      <c r="I88" s="363">
        <v>0</v>
      </c>
      <c r="J88" s="289"/>
      <c r="K88" s="289"/>
      <c r="L88" s="289"/>
      <c r="M88" s="295"/>
      <c r="N88" s="379" t="s">
        <v>26</v>
      </c>
      <c r="O88" s="291" t="s">
        <v>1226</v>
      </c>
      <c r="P88" s="291"/>
      <c r="Q88" s="292"/>
      <c r="R88" s="292"/>
      <c r="S88" s="292"/>
      <c r="T88" s="292"/>
      <c r="U88" s="292"/>
      <c r="V88" s="292"/>
      <c r="W88" s="293">
        <v>0</v>
      </c>
    </row>
    <row r="89" spans="2:23" ht="22.5" x14ac:dyDescent="0.25">
      <c r="B89" s="285" t="s">
        <v>1450</v>
      </c>
      <c r="C89" s="286" t="s">
        <v>1451</v>
      </c>
      <c r="D89" s="286" t="s">
        <v>1226</v>
      </c>
      <c r="E89" s="285" t="s">
        <v>572</v>
      </c>
      <c r="F89" s="300" t="s">
        <v>1452</v>
      </c>
      <c r="G89" s="300"/>
      <c r="H89" s="288">
        <v>0</v>
      </c>
      <c r="I89" s="363">
        <v>0</v>
      </c>
      <c r="J89" s="289"/>
      <c r="K89" s="289"/>
      <c r="L89" s="289"/>
      <c r="M89" s="295"/>
      <c r="N89" s="379" t="s">
        <v>26</v>
      </c>
      <c r="O89" s="291" t="s">
        <v>1226</v>
      </c>
      <c r="P89" s="291"/>
      <c r="Q89" s="292"/>
      <c r="R89" s="292"/>
      <c r="S89" s="292"/>
      <c r="T89" s="292"/>
      <c r="U89" s="292"/>
      <c r="V89" s="292"/>
      <c r="W89" s="293">
        <v>0</v>
      </c>
    </row>
    <row r="90" spans="2:23" ht="42.75" customHeight="1" x14ac:dyDescent="0.25">
      <c r="B90" s="437" t="s">
        <v>1453</v>
      </c>
      <c r="C90" s="355" t="s">
        <v>780</v>
      </c>
      <c r="D90" s="462" t="s">
        <v>1454</v>
      </c>
      <c r="E90" s="462"/>
      <c r="F90" s="462"/>
      <c r="G90" s="462"/>
      <c r="H90" s="462"/>
      <c r="I90" s="462"/>
      <c r="J90" s="462"/>
      <c r="K90" s="462"/>
      <c r="L90" s="462"/>
      <c r="M90" s="462"/>
      <c r="N90" s="462"/>
      <c r="O90" s="462"/>
      <c r="P90" s="462"/>
      <c r="Q90" s="462"/>
      <c r="R90" s="462"/>
      <c r="S90" s="462"/>
      <c r="T90" s="462"/>
      <c r="U90" s="462"/>
      <c r="V90" s="462"/>
      <c r="W90" s="462"/>
    </row>
    <row r="91" spans="2:23" ht="90" x14ac:dyDescent="0.25">
      <c r="B91" s="285" t="s">
        <v>1455</v>
      </c>
      <c r="C91" s="286" t="s">
        <v>1456</v>
      </c>
      <c r="D91" s="286" t="s">
        <v>31</v>
      </c>
      <c r="E91" s="287" t="s">
        <v>769</v>
      </c>
      <c r="F91" s="294"/>
      <c r="G91" s="294"/>
      <c r="H91" s="288">
        <v>0.2</v>
      </c>
      <c r="I91" s="363">
        <v>0.2</v>
      </c>
      <c r="J91" s="291"/>
      <c r="K91" s="291"/>
      <c r="L91" s="291"/>
      <c r="M91" s="290">
        <v>2016</v>
      </c>
      <c r="N91" s="378">
        <v>2016</v>
      </c>
      <c r="O91" s="291" t="s">
        <v>569</v>
      </c>
      <c r="P91" s="291" t="s">
        <v>1457</v>
      </c>
      <c r="Q91" s="292"/>
      <c r="R91" s="292"/>
      <c r="S91" s="292"/>
      <c r="T91" s="292"/>
      <c r="U91" s="292"/>
      <c r="V91" s="292"/>
      <c r="W91" s="293">
        <v>0</v>
      </c>
    </row>
  </sheetData>
  <mergeCells count="25">
    <mergeCell ref="D87:W87"/>
    <mergeCell ref="D90:W90"/>
    <mergeCell ref="D4:W4"/>
    <mergeCell ref="D9:W9"/>
    <mergeCell ref="D13:W13"/>
    <mergeCell ref="D62:W62"/>
    <mergeCell ref="D66:W66"/>
    <mergeCell ref="D70:W70"/>
    <mergeCell ref="D72:W72"/>
    <mergeCell ref="D75:W75"/>
    <mergeCell ref="D44:W44"/>
    <mergeCell ref="D51:W51"/>
    <mergeCell ref="D54:W54"/>
    <mergeCell ref="D58:W58"/>
    <mergeCell ref="D60:W60"/>
    <mergeCell ref="D23:W23"/>
    <mergeCell ref="B50:W50"/>
    <mergeCell ref="B20:P20"/>
    <mergeCell ref="B3:P3"/>
    <mergeCell ref="D17:W17"/>
    <mergeCell ref="D25:W25"/>
    <mergeCell ref="D30:W30"/>
    <mergeCell ref="D40:W40"/>
    <mergeCell ref="D37:W37"/>
    <mergeCell ref="D21:W21"/>
  </mergeCells>
  <pageMargins left="0.70866141732283472" right="0.70866141732283472" top="0.74803149606299213" bottom="0.74803149606299213" header="0.31496062992125984" footer="0.31496062992125984"/>
  <pageSetup paperSize="8" scale="53" orientation="landscape" horizontalDpi="4294967295" verticalDpi="4294967295" r:id="rId1"/>
  <headerFooter>
    <oddHeader>&amp;C&amp;"Arial,Krepko"&amp;15Trajnostna mobilnost&amp;R&amp;"Arial,Navadno"Priloga 2</oddHeader>
    <oddFooter>&amp;C&amp;"Arial,Navadno"&amp;P</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X148"/>
  <sheetViews>
    <sheetView topLeftCell="A136" zoomScaleNormal="100" zoomScaleSheetLayoutView="100" workbookViewId="0">
      <selection activeCell="A145" sqref="A145"/>
    </sheetView>
  </sheetViews>
  <sheetFormatPr defaultColWidth="9.140625" defaultRowHeight="11.25" x14ac:dyDescent="0.25"/>
  <cols>
    <col min="1" max="1" width="3.7109375" style="260" customWidth="1"/>
    <col min="2" max="2" width="7.140625" style="258" bestFit="1" customWidth="1"/>
    <col min="3" max="3" width="19.42578125" style="260" customWidth="1"/>
    <col min="4" max="4" width="6.7109375" style="260" bestFit="1" customWidth="1"/>
    <col min="5" max="5" width="10.85546875" style="258" customWidth="1"/>
    <col min="6" max="6" width="16.7109375" style="260" customWidth="1"/>
    <col min="7" max="7" width="15.140625" style="260" customWidth="1"/>
    <col min="8" max="8" width="10" style="258" bestFit="1" customWidth="1"/>
    <col min="9" max="9" width="10" style="373" customWidth="1"/>
    <col min="10" max="10" width="17" style="260" customWidth="1"/>
    <col min="11" max="11" width="9" style="260" customWidth="1"/>
    <col min="12" max="12" width="21.42578125" style="260" customWidth="1"/>
    <col min="13" max="13" width="9.140625" style="260" customWidth="1"/>
    <col min="14" max="14" width="9.140625" style="374" customWidth="1"/>
    <col min="15" max="15" width="8.7109375" style="260" customWidth="1"/>
    <col min="16" max="16" width="20.85546875" style="260" customWidth="1"/>
    <col min="17" max="17" width="7.140625" style="259" bestFit="1" customWidth="1"/>
    <col min="18" max="21" width="6.28515625" style="259" bestFit="1" customWidth="1"/>
    <col min="22" max="22" width="7.140625" style="259" customWidth="1"/>
    <col min="23" max="23" width="7.85546875" style="279" customWidth="1"/>
    <col min="24" max="24" width="9.140625" style="259"/>
    <col min="25" max="16384" width="9.140625" style="260"/>
  </cols>
  <sheetData>
    <row r="2" spans="2:24" s="258" customFormat="1" ht="67.5" x14ac:dyDescent="0.25">
      <c r="B2" s="256" t="s">
        <v>0</v>
      </c>
      <c r="C2" s="256" t="s">
        <v>1</v>
      </c>
      <c r="D2" s="256" t="s">
        <v>156</v>
      </c>
      <c r="E2" s="256" t="s">
        <v>38</v>
      </c>
      <c r="F2" s="11" t="s">
        <v>390</v>
      </c>
      <c r="G2" s="11" t="s">
        <v>154</v>
      </c>
      <c r="H2" s="328" t="s">
        <v>807</v>
      </c>
      <c r="I2" s="366" t="s">
        <v>2074</v>
      </c>
      <c r="J2" s="11" t="s">
        <v>148</v>
      </c>
      <c r="K2" s="11" t="s">
        <v>149</v>
      </c>
      <c r="L2" s="11" t="s">
        <v>808</v>
      </c>
      <c r="M2" s="11" t="s">
        <v>2</v>
      </c>
      <c r="N2" s="371" t="s">
        <v>2075</v>
      </c>
      <c r="O2" s="11" t="s">
        <v>157</v>
      </c>
      <c r="P2" s="256" t="s">
        <v>3</v>
      </c>
      <c r="Q2" s="3">
        <v>2018</v>
      </c>
      <c r="R2" s="3">
        <v>2019</v>
      </c>
      <c r="S2" s="3">
        <v>2020</v>
      </c>
      <c r="T2" s="3">
        <v>2021</v>
      </c>
      <c r="U2" s="3">
        <v>2022</v>
      </c>
      <c r="V2" s="3">
        <v>2023</v>
      </c>
      <c r="W2" s="3" t="s">
        <v>1883</v>
      </c>
      <c r="X2" s="257"/>
    </row>
    <row r="3" spans="2:24" ht="11.25" customHeight="1" x14ac:dyDescent="0.25">
      <c r="B3" s="463" t="s">
        <v>809</v>
      </c>
      <c r="C3" s="463"/>
      <c r="D3" s="463"/>
      <c r="E3" s="463"/>
      <c r="F3" s="463"/>
      <c r="G3" s="463"/>
      <c r="H3" s="463"/>
      <c r="I3" s="463"/>
      <c r="J3" s="463"/>
      <c r="K3" s="463"/>
      <c r="L3" s="463"/>
      <c r="M3" s="463"/>
      <c r="N3" s="463"/>
      <c r="O3" s="463"/>
      <c r="P3" s="463"/>
      <c r="Q3" s="463"/>
      <c r="R3" s="463"/>
      <c r="S3" s="463"/>
      <c r="T3" s="463"/>
      <c r="U3" s="463"/>
      <c r="V3" s="463"/>
      <c r="W3" s="463"/>
    </row>
    <row r="4" spans="2:24" ht="62.25" customHeight="1" x14ac:dyDescent="0.25">
      <c r="B4" s="437" t="s">
        <v>810</v>
      </c>
      <c r="C4" s="355" t="s">
        <v>811</v>
      </c>
      <c r="D4" s="462" t="s">
        <v>812</v>
      </c>
      <c r="E4" s="462"/>
      <c r="F4" s="462"/>
      <c r="G4" s="462"/>
      <c r="H4" s="462"/>
      <c r="I4" s="462"/>
      <c r="J4" s="462"/>
      <c r="K4" s="462"/>
      <c r="L4" s="462"/>
      <c r="M4" s="462"/>
      <c r="N4" s="462"/>
      <c r="O4" s="462"/>
      <c r="P4" s="462"/>
      <c r="Q4" s="462"/>
      <c r="R4" s="462"/>
      <c r="S4" s="462"/>
      <c r="T4" s="462"/>
      <c r="U4" s="462"/>
      <c r="V4" s="462"/>
      <c r="W4" s="462"/>
    </row>
    <row r="5" spans="2:24" s="265" customFormat="1" ht="11.25" customHeight="1" x14ac:dyDescent="0.25">
      <c r="B5" s="464" t="s">
        <v>813</v>
      </c>
      <c r="C5" s="464" t="s">
        <v>814</v>
      </c>
      <c r="D5" s="464" t="s">
        <v>815</v>
      </c>
      <c r="E5" s="464"/>
      <c r="F5" s="464"/>
      <c r="G5" s="464" t="s">
        <v>816</v>
      </c>
      <c r="H5" s="261">
        <v>15.83344331789038</v>
      </c>
      <c r="I5" s="465">
        <v>25.8</v>
      </c>
      <c r="J5" s="464"/>
      <c r="K5" s="464"/>
      <c r="L5" s="464"/>
      <c r="M5" s="464" t="s">
        <v>45</v>
      </c>
      <c r="N5" s="466" t="s">
        <v>1432</v>
      </c>
      <c r="O5" s="432" t="s">
        <v>817</v>
      </c>
      <c r="P5" s="432" t="s">
        <v>818</v>
      </c>
      <c r="Q5" s="262">
        <v>3.6979416435525998</v>
      </c>
      <c r="R5" s="262"/>
      <c r="S5" s="262"/>
      <c r="T5" s="262"/>
      <c r="U5" s="262"/>
      <c r="V5" s="262"/>
      <c r="W5" s="263">
        <v>3.6979416435525998</v>
      </c>
      <c r="X5" s="264"/>
    </row>
    <row r="6" spans="2:24" s="265" customFormat="1" x14ac:dyDescent="0.25">
      <c r="B6" s="464"/>
      <c r="C6" s="464"/>
      <c r="D6" s="464"/>
      <c r="E6" s="464"/>
      <c r="F6" s="464"/>
      <c r="G6" s="464"/>
      <c r="H6" s="261">
        <v>4.8019459242782307</v>
      </c>
      <c r="I6" s="465"/>
      <c r="J6" s="464"/>
      <c r="K6" s="464"/>
      <c r="L6" s="464"/>
      <c r="M6" s="464"/>
      <c r="N6" s="466"/>
      <c r="O6" s="432" t="s">
        <v>819</v>
      </c>
      <c r="P6" s="432" t="s">
        <v>820</v>
      </c>
      <c r="Q6" s="262">
        <v>1.1215068918971001</v>
      </c>
      <c r="R6" s="262"/>
      <c r="S6" s="262"/>
      <c r="T6" s="262"/>
      <c r="U6" s="262"/>
      <c r="V6" s="262"/>
      <c r="W6" s="263">
        <v>1.1215068918971001</v>
      </c>
      <c r="X6" s="264"/>
    </row>
    <row r="7" spans="2:24" s="265" customFormat="1" x14ac:dyDescent="0.25">
      <c r="B7" s="464"/>
      <c r="C7" s="464"/>
      <c r="D7" s="464"/>
      <c r="E7" s="464"/>
      <c r="F7" s="464"/>
      <c r="G7" s="464"/>
      <c r="H7" s="261">
        <v>11.031497393612149</v>
      </c>
      <c r="I7" s="465"/>
      <c r="J7" s="464"/>
      <c r="K7" s="464"/>
      <c r="L7" s="464"/>
      <c r="M7" s="464"/>
      <c r="N7" s="466"/>
      <c r="O7" s="432" t="s">
        <v>821</v>
      </c>
      <c r="P7" s="432" t="s">
        <v>822</v>
      </c>
      <c r="Q7" s="262">
        <v>2.5764347516555</v>
      </c>
      <c r="R7" s="262"/>
      <c r="S7" s="262"/>
      <c r="T7" s="262"/>
      <c r="U7" s="262"/>
      <c r="V7" s="262"/>
      <c r="W7" s="263">
        <v>2.5764347516555</v>
      </c>
      <c r="X7" s="264"/>
    </row>
    <row r="8" spans="2:24" s="265" customFormat="1" ht="11.25" customHeight="1" x14ac:dyDescent="0.25">
      <c r="B8" s="464" t="s">
        <v>823</v>
      </c>
      <c r="C8" s="464" t="s">
        <v>824</v>
      </c>
      <c r="D8" s="464" t="s">
        <v>815</v>
      </c>
      <c r="E8" s="464"/>
      <c r="F8" s="464"/>
      <c r="G8" s="464" t="s">
        <v>825</v>
      </c>
      <c r="H8" s="261">
        <v>984.0566140000002</v>
      </c>
      <c r="I8" s="465">
        <v>1258</v>
      </c>
      <c r="J8" s="464"/>
      <c r="K8" s="464"/>
      <c r="L8" s="464"/>
      <c r="M8" s="464" t="s">
        <v>103</v>
      </c>
      <c r="N8" s="466" t="s">
        <v>1761</v>
      </c>
      <c r="O8" s="432" t="s">
        <v>826</v>
      </c>
      <c r="P8" s="432" t="s">
        <v>818</v>
      </c>
      <c r="Q8" s="262">
        <v>69.501913000000002</v>
      </c>
      <c r="R8" s="262">
        <v>107.13342900000001</v>
      </c>
      <c r="S8" s="262">
        <v>159.49923000000001</v>
      </c>
      <c r="T8" s="262">
        <v>171.59895700000001</v>
      </c>
      <c r="U8" s="262">
        <v>173.36068800000001</v>
      </c>
      <c r="V8" s="262">
        <v>112.293486</v>
      </c>
      <c r="W8" s="263">
        <v>793.3877030000001</v>
      </c>
      <c r="X8" s="264"/>
    </row>
    <row r="9" spans="2:24" s="265" customFormat="1" ht="22.5" x14ac:dyDescent="0.25">
      <c r="B9" s="464"/>
      <c r="C9" s="464"/>
      <c r="D9" s="464"/>
      <c r="E9" s="464"/>
      <c r="F9" s="464"/>
      <c r="G9" s="464"/>
      <c r="H9" s="261">
        <v>734.05661400000008</v>
      </c>
      <c r="I9" s="465"/>
      <c r="J9" s="464"/>
      <c r="K9" s="464"/>
      <c r="L9" s="464"/>
      <c r="M9" s="464"/>
      <c r="N9" s="466"/>
      <c r="O9" s="432" t="s">
        <v>827</v>
      </c>
      <c r="P9" s="432" t="s">
        <v>828</v>
      </c>
      <c r="Q9" s="262">
        <v>49.501913000000002</v>
      </c>
      <c r="R9" s="262">
        <v>67.133429000000007</v>
      </c>
      <c r="S9" s="262">
        <v>121.99923</v>
      </c>
      <c r="T9" s="262">
        <v>141.59895700000001</v>
      </c>
      <c r="U9" s="262">
        <v>130.86068800000001</v>
      </c>
      <c r="V9" s="262">
        <v>72.293486000000001</v>
      </c>
      <c r="W9" s="263">
        <v>583.38770299999999</v>
      </c>
      <c r="X9" s="264"/>
    </row>
    <row r="10" spans="2:24" s="265" customFormat="1" x14ac:dyDescent="0.25">
      <c r="B10" s="464"/>
      <c r="C10" s="464"/>
      <c r="D10" s="464"/>
      <c r="E10" s="464"/>
      <c r="F10" s="464"/>
      <c r="G10" s="464"/>
      <c r="H10" s="261">
        <v>250</v>
      </c>
      <c r="I10" s="465"/>
      <c r="J10" s="464"/>
      <c r="K10" s="464"/>
      <c r="L10" s="464"/>
      <c r="M10" s="464"/>
      <c r="N10" s="466"/>
      <c r="O10" s="432" t="s">
        <v>821</v>
      </c>
      <c r="P10" s="432" t="s">
        <v>829</v>
      </c>
      <c r="Q10" s="262">
        <v>20</v>
      </c>
      <c r="R10" s="262">
        <v>40</v>
      </c>
      <c r="S10" s="262">
        <v>37.5</v>
      </c>
      <c r="T10" s="262">
        <v>30</v>
      </c>
      <c r="U10" s="262">
        <v>42.5</v>
      </c>
      <c r="V10" s="262">
        <v>40</v>
      </c>
      <c r="W10" s="263">
        <v>210</v>
      </c>
      <c r="X10" s="264"/>
    </row>
    <row r="11" spans="2:24" s="265" customFormat="1" ht="33.75" x14ac:dyDescent="0.25">
      <c r="B11" s="438" t="s">
        <v>830</v>
      </c>
      <c r="C11" s="432" t="s">
        <v>831</v>
      </c>
      <c r="D11" s="432"/>
      <c r="E11" s="438" t="s">
        <v>832</v>
      </c>
      <c r="F11" s="432"/>
      <c r="G11" s="432"/>
      <c r="H11" s="261">
        <v>8</v>
      </c>
      <c r="I11" s="298">
        <v>37</v>
      </c>
      <c r="J11" s="432"/>
      <c r="K11" s="432"/>
      <c r="L11" s="432"/>
      <c r="M11" s="432" t="s">
        <v>1913</v>
      </c>
      <c r="N11" s="323" t="s">
        <v>46</v>
      </c>
      <c r="O11" s="432" t="s">
        <v>833</v>
      </c>
      <c r="P11" s="432"/>
      <c r="Q11" s="262"/>
      <c r="R11" s="262"/>
      <c r="S11" s="262"/>
      <c r="T11" s="262"/>
      <c r="U11" s="262">
        <v>2</v>
      </c>
      <c r="V11" s="262">
        <v>6</v>
      </c>
      <c r="W11" s="263">
        <v>8</v>
      </c>
      <c r="X11" s="264"/>
    </row>
    <row r="12" spans="2:24" s="265" customFormat="1" ht="64.5" customHeight="1" x14ac:dyDescent="0.25">
      <c r="B12" s="464" t="s">
        <v>834</v>
      </c>
      <c r="C12" s="464" t="s">
        <v>835</v>
      </c>
      <c r="D12" s="464"/>
      <c r="E12" s="464" t="s">
        <v>836</v>
      </c>
      <c r="F12" s="464" t="s">
        <v>837</v>
      </c>
      <c r="G12" s="464" t="s">
        <v>838</v>
      </c>
      <c r="H12" s="261">
        <v>85.47</v>
      </c>
      <c r="I12" s="465">
        <v>119</v>
      </c>
      <c r="J12" s="464" t="s">
        <v>839</v>
      </c>
      <c r="K12" s="464" t="s">
        <v>840</v>
      </c>
      <c r="L12" s="464" t="s">
        <v>841</v>
      </c>
      <c r="M12" s="464" t="s">
        <v>120</v>
      </c>
      <c r="N12" s="466" t="s">
        <v>29</v>
      </c>
      <c r="O12" s="432" t="s">
        <v>817</v>
      </c>
      <c r="P12" s="432" t="s">
        <v>842</v>
      </c>
      <c r="Q12" s="262">
        <v>6.93</v>
      </c>
      <c r="R12" s="262">
        <v>11.86</v>
      </c>
      <c r="S12" s="262">
        <v>14.86</v>
      </c>
      <c r="T12" s="262">
        <v>15.68</v>
      </c>
      <c r="U12" s="262">
        <v>31.98</v>
      </c>
      <c r="V12" s="262">
        <v>3.16</v>
      </c>
      <c r="W12" s="263">
        <v>84.47</v>
      </c>
      <c r="X12" s="266"/>
    </row>
    <row r="13" spans="2:24" s="265" customFormat="1" ht="38.25" customHeight="1" x14ac:dyDescent="0.25">
      <c r="B13" s="464"/>
      <c r="C13" s="464"/>
      <c r="D13" s="464"/>
      <c r="E13" s="464"/>
      <c r="F13" s="464"/>
      <c r="G13" s="464"/>
      <c r="H13" s="261">
        <v>85.47</v>
      </c>
      <c r="I13" s="465"/>
      <c r="J13" s="464"/>
      <c r="K13" s="464"/>
      <c r="L13" s="464"/>
      <c r="M13" s="464"/>
      <c r="N13" s="466"/>
      <c r="O13" s="432" t="s">
        <v>819</v>
      </c>
      <c r="P13" s="432"/>
      <c r="Q13" s="262">
        <v>6.93</v>
      </c>
      <c r="R13" s="262">
        <v>11.86</v>
      </c>
      <c r="S13" s="262">
        <v>14.86</v>
      </c>
      <c r="T13" s="262">
        <v>15.68</v>
      </c>
      <c r="U13" s="262">
        <v>31.98</v>
      </c>
      <c r="V13" s="262">
        <v>3.16</v>
      </c>
      <c r="W13" s="263">
        <v>84.47</v>
      </c>
      <c r="X13" s="266"/>
    </row>
    <row r="14" spans="2:24" s="265" customFormat="1" ht="41.25" customHeight="1" x14ac:dyDescent="0.25">
      <c r="B14" s="464"/>
      <c r="C14" s="464"/>
      <c r="D14" s="464"/>
      <c r="E14" s="464"/>
      <c r="F14" s="464"/>
      <c r="G14" s="464"/>
      <c r="H14" s="261">
        <v>0</v>
      </c>
      <c r="I14" s="465"/>
      <c r="J14" s="464"/>
      <c r="K14" s="464"/>
      <c r="L14" s="464"/>
      <c r="M14" s="464"/>
      <c r="N14" s="466"/>
      <c r="O14" s="432" t="s">
        <v>821</v>
      </c>
      <c r="P14" s="432"/>
      <c r="Q14" s="262">
        <v>0</v>
      </c>
      <c r="R14" s="262">
        <v>0</v>
      </c>
      <c r="S14" s="262">
        <v>0</v>
      </c>
      <c r="T14" s="262">
        <v>0</v>
      </c>
      <c r="U14" s="262">
        <v>0</v>
      </c>
      <c r="V14" s="262">
        <v>0</v>
      </c>
      <c r="W14" s="263">
        <v>0</v>
      </c>
      <c r="X14" s="266"/>
    </row>
    <row r="15" spans="2:24" s="394" customFormat="1" ht="11.25" customHeight="1" x14ac:dyDescent="0.25">
      <c r="B15" s="467" t="s">
        <v>1914</v>
      </c>
      <c r="C15" s="467" t="s">
        <v>1915</v>
      </c>
      <c r="D15" s="467"/>
      <c r="E15" s="467"/>
      <c r="F15" s="467" t="s">
        <v>1916</v>
      </c>
      <c r="G15" s="467"/>
      <c r="H15" s="390">
        <v>131</v>
      </c>
      <c r="I15" s="465">
        <v>0</v>
      </c>
      <c r="J15" s="467"/>
      <c r="K15" s="467"/>
      <c r="L15" s="467"/>
      <c r="M15" s="467" t="s">
        <v>1913</v>
      </c>
      <c r="N15" s="466" t="s">
        <v>2080</v>
      </c>
      <c r="O15" s="431" t="s">
        <v>817</v>
      </c>
      <c r="P15" s="431" t="s">
        <v>842</v>
      </c>
      <c r="Q15" s="391">
        <v>0</v>
      </c>
      <c r="R15" s="391">
        <v>0</v>
      </c>
      <c r="S15" s="391">
        <v>1</v>
      </c>
      <c r="T15" s="391">
        <v>20</v>
      </c>
      <c r="U15" s="391">
        <v>30</v>
      </c>
      <c r="V15" s="391">
        <v>80</v>
      </c>
      <c r="W15" s="392">
        <v>131</v>
      </c>
      <c r="X15" s="393"/>
    </row>
    <row r="16" spans="2:24" s="394" customFormat="1" x14ac:dyDescent="0.25">
      <c r="B16" s="467"/>
      <c r="C16" s="467"/>
      <c r="D16" s="467"/>
      <c r="E16" s="467"/>
      <c r="F16" s="467"/>
      <c r="G16" s="467"/>
      <c r="H16" s="390">
        <v>131</v>
      </c>
      <c r="I16" s="465"/>
      <c r="J16" s="467"/>
      <c r="K16" s="467"/>
      <c r="L16" s="467"/>
      <c r="M16" s="467"/>
      <c r="N16" s="466"/>
      <c r="O16" s="431" t="s">
        <v>819</v>
      </c>
      <c r="P16" s="431"/>
      <c r="Q16" s="391"/>
      <c r="R16" s="391"/>
      <c r="S16" s="391">
        <v>1</v>
      </c>
      <c r="T16" s="391">
        <v>20</v>
      </c>
      <c r="U16" s="391">
        <v>30</v>
      </c>
      <c r="V16" s="391">
        <v>80</v>
      </c>
      <c r="W16" s="392">
        <v>131</v>
      </c>
      <c r="X16" s="393"/>
    </row>
    <row r="17" spans="2:24" s="394" customFormat="1" x14ac:dyDescent="0.25">
      <c r="B17" s="467"/>
      <c r="C17" s="467"/>
      <c r="D17" s="467"/>
      <c r="E17" s="467"/>
      <c r="F17" s="467"/>
      <c r="G17" s="467"/>
      <c r="H17" s="390">
        <v>0</v>
      </c>
      <c r="I17" s="465"/>
      <c r="J17" s="467"/>
      <c r="K17" s="467"/>
      <c r="L17" s="467"/>
      <c r="M17" s="467"/>
      <c r="N17" s="466"/>
      <c r="O17" s="431" t="s">
        <v>821</v>
      </c>
      <c r="P17" s="431"/>
      <c r="Q17" s="391"/>
      <c r="R17" s="391"/>
      <c r="S17" s="391"/>
      <c r="T17" s="391"/>
      <c r="U17" s="391"/>
      <c r="V17" s="391"/>
      <c r="W17" s="392">
        <v>0</v>
      </c>
      <c r="X17" s="393"/>
    </row>
    <row r="18" spans="2:24" s="267" customFormat="1" ht="43.5" customHeight="1" x14ac:dyDescent="0.25">
      <c r="B18" s="437" t="s">
        <v>843</v>
      </c>
      <c r="C18" s="355" t="s">
        <v>844</v>
      </c>
      <c r="D18" s="462" t="s">
        <v>845</v>
      </c>
      <c r="E18" s="462"/>
      <c r="F18" s="462"/>
      <c r="G18" s="462"/>
      <c r="H18" s="462"/>
      <c r="I18" s="462"/>
      <c r="J18" s="462"/>
      <c r="K18" s="462"/>
      <c r="L18" s="462"/>
      <c r="M18" s="462"/>
      <c r="N18" s="462"/>
      <c r="O18" s="462"/>
      <c r="P18" s="462"/>
      <c r="Q18" s="462"/>
      <c r="R18" s="462"/>
      <c r="S18" s="462"/>
      <c r="T18" s="462"/>
      <c r="U18" s="462"/>
      <c r="V18" s="462"/>
      <c r="W18" s="462"/>
      <c r="X18" s="259"/>
    </row>
    <row r="19" spans="2:24" s="265" customFormat="1" ht="135" x14ac:dyDescent="0.25">
      <c r="B19" s="438" t="s">
        <v>846</v>
      </c>
      <c r="C19" s="432" t="s">
        <v>847</v>
      </c>
      <c r="D19" s="432"/>
      <c r="E19" s="438" t="s">
        <v>1917</v>
      </c>
      <c r="F19" s="432" t="s">
        <v>1918</v>
      </c>
      <c r="G19" s="432"/>
      <c r="H19" s="261">
        <v>66</v>
      </c>
      <c r="I19" s="298">
        <v>0</v>
      </c>
      <c r="J19" s="432"/>
      <c r="K19" s="432"/>
      <c r="L19" s="432"/>
      <c r="M19" s="432">
        <v>2018</v>
      </c>
      <c r="N19" s="362" t="s">
        <v>26</v>
      </c>
      <c r="O19" s="432"/>
      <c r="P19" s="432"/>
      <c r="Q19" s="262"/>
      <c r="R19" s="262"/>
      <c r="S19" s="262"/>
      <c r="T19" s="262"/>
      <c r="U19" s="262">
        <v>2</v>
      </c>
      <c r="V19" s="262">
        <v>9</v>
      </c>
      <c r="W19" s="263">
        <v>11</v>
      </c>
      <c r="X19" s="264"/>
    </row>
    <row r="20" spans="2:24" s="267" customFormat="1" ht="47.25" customHeight="1" x14ac:dyDescent="0.25">
      <c r="B20" s="437" t="s">
        <v>848</v>
      </c>
      <c r="C20" s="355" t="s">
        <v>849</v>
      </c>
      <c r="D20" s="462" t="s">
        <v>850</v>
      </c>
      <c r="E20" s="462"/>
      <c r="F20" s="462"/>
      <c r="G20" s="462"/>
      <c r="H20" s="462"/>
      <c r="I20" s="462"/>
      <c r="J20" s="462"/>
      <c r="K20" s="462"/>
      <c r="L20" s="462"/>
      <c r="M20" s="462"/>
      <c r="N20" s="462"/>
      <c r="O20" s="462"/>
      <c r="P20" s="462"/>
      <c r="Q20" s="462"/>
      <c r="R20" s="462"/>
      <c r="S20" s="462"/>
      <c r="T20" s="462"/>
      <c r="U20" s="462"/>
      <c r="V20" s="462"/>
      <c r="W20" s="462"/>
      <c r="X20" s="259"/>
    </row>
    <row r="21" spans="2:24" s="265" customFormat="1" ht="101.25" x14ac:dyDescent="0.25">
      <c r="B21" s="438" t="s">
        <v>851</v>
      </c>
      <c r="C21" s="438" t="s">
        <v>852</v>
      </c>
      <c r="D21" s="438" t="s">
        <v>853</v>
      </c>
      <c r="E21" s="438" t="s">
        <v>854</v>
      </c>
      <c r="F21" s="438" t="s">
        <v>1919</v>
      </c>
      <c r="G21" s="432" t="s">
        <v>855</v>
      </c>
      <c r="H21" s="261">
        <v>107.859408</v>
      </c>
      <c r="I21" s="298">
        <v>15.6</v>
      </c>
      <c r="J21" s="432"/>
      <c r="K21" s="432"/>
      <c r="L21" s="432"/>
      <c r="M21" s="432" t="s">
        <v>1920</v>
      </c>
      <c r="N21" s="323" t="s">
        <v>46</v>
      </c>
      <c r="O21" s="432"/>
      <c r="P21" s="268" t="s">
        <v>1921</v>
      </c>
      <c r="Q21" s="262">
        <v>4.3894080000000004</v>
      </c>
      <c r="R21" s="262">
        <v>5.61</v>
      </c>
      <c r="S21" s="262">
        <v>7.8</v>
      </c>
      <c r="T21" s="262">
        <v>17.8</v>
      </c>
      <c r="U21" s="262">
        <v>40</v>
      </c>
      <c r="V21" s="262">
        <v>32</v>
      </c>
      <c r="W21" s="263">
        <v>107.599408</v>
      </c>
      <c r="X21" s="468"/>
    </row>
    <row r="22" spans="2:24" s="265" customFormat="1" ht="22.5" x14ac:dyDescent="0.25">
      <c r="B22" s="438" t="s">
        <v>856</v>
      </c>
      <c r="C22" s="268" t="s">
        <v>857</v>
      </c>
      <c r="D22" s="268" t="s">
        <v>858</v>
      </c>
      <c r="E22" s="438" t="s">
        <v>859</v>
      </c>
      <c r="F22" s="268" t="s">
        <v>860</v>
      </c>
      <c r="G22" s="432" t="s">
        <v>855</v>
      </c>
      <c r="H22" s="261">
        <v>9.39</v>
      </c>
      <c r="I22" s="298">
        <v>310</v>
      </c>
      <c r="J22" s="432"/>
      <c r="K22" s="432"/>
      <c r="L22" s="432"/>
      <c r="M22" s="432" t="s">
        <v>120</v>
      </c>
      <c r="N22" s="323" t="s">
        <v>130</v>
      </c>
      <c r="O22" s="432"/>
      <c r="P22" s="268"/>
      <c r="Q22" s="262">
        <v>1.39</v>
      </c>
      <c r="R22" s="262">
        <v>1.0900000000000001</v>
      </c>
      <c r="S22" s="262">
        <v>1.3</v>
      </c>
      <c r="T22" s="262">
        <v>1.05</v>
      </c>
      <c r="U22" s="262">
        <v>0.5</v>
      </c>
      <c r="V22" s="262">
        <v>2</v>
      </c>
      <c r="W22" s="263">
        <v>7.33</v>
      </c>
      <c r="X22" s="468"/>
    </row>
    <row r="23" spans="2:24" s="265" customFormat="1" ht="11.25" customHeight="1" x14ac:dyDescent="0.25">
      <c r="B23" s="464" t="s">
        <v>861</v>
      </c>
      <c r="C23" s="464" t="s">
        <v>862</v>
      </c>
      <c r="D23" s="464" t="s">
        <v>863</v>
      </c>
      <c r="E23" s="464" t="s">
        <v>864</v>
      </c>
      <c r="F23" s="464" t="s">
        <v>865</v>
      </c>
      <c r="G23" s="464" t="s">
        <v>866</v>
      </c>
      <c r="H23" s="261">
        <v>65.815564000000009</v>
      </c>
      <c r="I23" s="465">
        <v>60</v>
      </c>
      <c r="J23" s="464"/>
      <c r="K23" s="464"/>
      <c r="L23" s="464"/>
      <c r="M23" s="464" t="s">
        <v>59</v>
      </c>
      <c r="N23" s="466" t="s">
        <v>415</v>
      </c>
      <c r="O23" s="432" t="s">
        <v>817</v>
      </c>
      <c r="P23" s="464"/>
      <c r="Q23" s="359">
        <v>1.62</v>
      </c>
      <c r="R23" s="359">
        <v>1.66</v>
      </c>
      <c r="S23" s="359">
        <v>19.8</v>
      </c>
      <c r="T23" s="359">
        <v>42.13</v>
      </c>
      <c r="U23" s="359">
        <v>0.28000000000000003</v>
      </c>
      <c r="V23" s="269">
        <v>0</v>
      </c>
      <c r="W23" s="263">
        <v>65.490000000000009</v>
      </c>
      <c r="X23" s="468"/>
    </row>
    <row r="24" spans="2:24" s="265" customFormat="1" x14ac:dyDescent="0.25">
      <c r="B24" s="464"/>
      <c r="C24" s="464"/>
      <c r="D24" s="464"/>
      <c r="E24" s="464"/>
      <c r="F24" s="464"/>
      <c r="G24" s="464"/>
      <c r="H24" s="261">
        <v>64.615564000000006</v>
      </c>
      <c r="I24" s="465"/>
      <c r="J24" s="464"/>
      <c r="K24" s="464"/>
      <c r="L24" s="464"/>
      <c r="M24" s="464"/>
      <c r="N24" s="466"/>
      <c r="O24" s="432" t="s">
        <v>819</v>
      </c>
      <c r="P24" s="464"/>
      <c r="Q24" s="359">
        <v>0.87</v>
      </c>
      <c r="R24" s="359">
        <v>1.27</v>
      </c>
      <c r="S24" s="359">
        <v>19.739999999999998</v>
      </c>
      <c r="T24" s="359">
        <v>42.13</v>
      </c>
      <c r="U24" s="359">
        <v>0.28000000000000003</v>
      </c>
      <c r="V24" s="360">
        <v>0</v>
      </c>
      <c r="W24" s="263">
        <v>64.290000000000006</v>
      </c>
      <c r="X24" s="441"/>
    </row>
    <row r="25" spans="2:24" s="265" customFormat="1" x14ac:dyDescent="0.25">
      <c r="B25" s="464"/>
      <c r="C25" s="464"/>
      <c r="D25" s="464"/>
      <c r="E25" s="464"/>
      <c r="F25" s="464"/>
      <c r="G25" s="464"/>
      <c r="H25" s="261">
        <v>1.2000000000000002</v>
      </c>
      <c r="I25" s="465"/>
      <c r="J25" s="464"/>
      <c r="K25" s="464"/>
      <c r="L25" s="464"/>
      <c r="M25" s="464"/>
      <c r="N25" s="466"/>
      <c r="O25" s="432" t="s">
        <v>821</v>
      </c>
      <c r="P25" s="464"/>
      <c r="Q25" s="359">
        <v>0.75</v>
      </c>
      <c r="R25" s="359">
        <v>0.39</v>
      </c>
      <c r="S25" s="359">
        <v>0.06</v>
      </c>
      <c r="T25" s="359">
        <v>0</v>
      </c>
      <c r="U25" s="359">
        <v>0</v>
      </c>
      <c r="V25" s="360">
        <v>0</v>
      </c>
      <c r="W25" s="263">
        <v>1.2000000000000002</v>
      </c>
      <c r="X25" s="441"/>
    </row>
    <row r="26" spans="2:24" ht="40.5" customHeight="1" x14ac:dyDescent="0.25">
      <c r="B26" s="437" t="s">
        <v>867</v>
      </c>
      <c r="C26" s="355" t="s">
        <v>868</v>
      </c>
      <c r="D26" s="462" t="s">
        <v>869</v>
      </c>
      <c r="E26" s="462"/>
      <c r="F26" s="462"/>
      <c r="G26" s="462"/>
      <c r="H26" s="462"/>
      <c r="I26" s="462"/>
      <c r="J26" s="462"/>
      <c r="K26" s="462"/>
      <c r="L26" s="462"/>
      <c r="M26" s="462"/>
      <c r="N26" s="462"/>
      <c r="O26" s="462"/>
      <c r="P26" s="462"/>
      <c r="Q26" s="462"/>
      <c r="R26" s="462"/>
      <c r="S26" s="462"/>
      <c r="T26" s="462"/>
      <c r="U26" s="462"/>
      <c r="V26" s="462"/>
      <c r="W26" s="462"/>
    </row>
    <row r="27" spans="2:24" s="265" customFormat="1" ht="78.75" x14ac:dyDescent="0.25">
      <c r="B27" s="438" t="s">
        <v>870</v>
      </c>
      <c r="C27" s="432" t="s">
        <v>871</v>
      </c>
      <c r="D27" s="432"/>
      <c r="E27" s="438" t="s">
        <v>872</v>
      </c>
      <c r="F27" s="432" t="s">
        <v>1892</v>
      </c>
      <c r="G27" s="432"/>
      <c r="H27" s="261">
        <v>0</v>
      </c>
      <c r="I27" s="298">
        <v>43.2</v>
      </c>
      <c r="J27" s="432"/>
      <c r="K27" s="432"/>
      <c r="L27" s="432"/>
      <c r="M27" s="432" t="s">
        <v>126</v>
      </c>
      <c r="N27" s="323" t="s">
        <v>2081</v>
      </c>
      <c r="O27" s="432" t="s">
        <v>873</v>
      </c>
      <c r="P27" s="432"/>
      <c r="Q27" s="262"/>
      <c r="R27" s="262"/>
      <c r="S27" s="262"/>
      <c r="T27" s="262"/>
      <c r="U27" s="262"/>
      <c r="V27" s="262"/>
      <c r="W27" s="263">
        <v>0</v>
      </c>
      <c r="X27" s="468"/>
    </row>
    <row r="28" spans="2:24" s="394" customFormat="1" ht="33.75" x14ac:dyDescent="0.25">
      <c r="B28" s="440"/>
      <c r="C28" s="431" t="s">
        <v>874</v>
      </c>
      <c r="D28" s="431"/>
      <c r="E28" s="440"/>
      <c r="F28" s="431" t="s">
        <v>855</v>
      </c>
      <c r="G28" s="431"/>
      <c r="H28" s="390">
        <v>4.5</v>
      </c>
      <c r="I28" s="298">
        <v>0</v>
      </c>
      <c r="J28" s="431"/>
      <c r="K28" s="395"/>
      <c r="L28" s="395"/>
      <c r="M28" s="395" t="s">
        <v>1764</v>
      </c>
      <c r="N28" s="323" t="s">
        <v>2080</v>
      </c>
      <c r="O28" s="431" t="s">
        <v>31</v>
      </c>
      <c r="P28" s="431"/>
      <c r="Q28" s="391">
        <v>2</v>
      </c>
      <c r="R28" s="391">
        <v>0.5</v>
      </c>
      <c r="S28" s="391">
        <v>1</v>
      </c>
      <c r="T28" s="391">
        <v>1</v>
      </c>
      <c r="U28" s="391"/>
      <c r="V28" s="391"/>
      <c r="W28" s="392">
        <v>4.5</v>
      </c>
      <c r="X28" s="468"/>
    </row>
    <row r="29" spans="2:24" s="265" customFormat="1" ht="22.5" x14ac:dyDescent="0.25">
      <c r="B29" s="438" t="s">
        <v>875</v>
      </c>
      <c r="C29" s="432" t="s">
        <v>876</v>
      </c>
      <c r="D29" s="432"/>
      <c r="E29" s="438" t="s">
        <v>877</v>
      </c>
      <c r="F29" s="432"/>
      <c r="G29" s="432"/>
      <c r="H29" s="261">
        <v>72.900000000000006</v>
      </c>
      <c r="I29" s="298">
        <v>141</v>
      </c>
      <c r="J29" s="432"/>
      <c r="K29" s="270"/>
      <c r="L29" s="270"/>
      <c r="M29" s="270" t="s">
        <v>50</v>
      </c>
      <c r="N29" s="375" t="s">
        <v>109</v>
      </c>
      <c r="O29" s="432" t="s">
        <v>878</v>
      </c>
      <c r="P29" s="432"/>
      <c r="Q29" s="262">
        <v>2.67</v>
      </c>
      <c r="R29" s="262">
        <v>24.11</v>
      </c>
      <c r="S29" s="262">
        <v>23</v>
      </c>
      <c r="T29" s="262">
        <v>23</v>
      </c>
      <c r="U29" s="262"/>
      <c r="V29" s="262"/>
      <c r="W29" s="263">
        <v>72.78</v>
      </c>
      <c r="X29" s="468"/>
    </row>
    <row r="30" spans="2:24" s="265" customFormat="1" ht="56.25" x14ac:dyDescent="0.25">
      <c r="B30" s="438" t="s">
        <v>879</v>
      </c>
      <c r="C30" s="432" t="s">
        <v>1893</v>
      </c>
      <c r="D30" s="432" t="s">
        <v>880</v>
      </c>
      <c r="E30" s="438" t="s">
        <v>881</v>
      </c>
      <c r="F30" s="432" t="s">
        <v>882</v>
      </c>
      <c r="G30" s="270" t="s">
        <v>855</v>
      </c>
      <c r="H30" s="261">
        <v>1.8800000000000001</v>
      </c>
      <c r="I30" s="298">
        <v>6</v>
      </c>
      <c r="J30" s="270"/>
      <c r="K30" s="270"/>
      <c r="L30" s="270"/>
      <c r="M30" s="270" t="s">
        <v>32</v>
      </c>
      <c r="N30" s="375" t="s">
        <v>2082</v>
      </c>
      <c r="O30" s="270" t="s">
        <v>819</v>
      </c>
      <c r="P30" s="432"/>
      <c r="Q30" s="262">
        <v>0.18</v>
      </c>
      <c r="R30" s="262">
        <v>0.12</v>
      </c>
      <c r="S30" s="262">
        <v>1.56</v>
      </c>
      <c r="T30" s="262"/>
      <c r="U30" s="262"/>
      <c r="V30" s="262"/>
      <c r="W30" s="263">
        <v>1.86</v>
      </c>
      <c r="X30" s="468"/>
    </row>
    <row r="31" spans="2:24" s="265" customFormat="1" x14ac:dyDescent="0.25">
      <c r="B31" s="438" t="s">
        <v>883</v>
      </c>
      <c r="C31" s="432" t="s">
        <v>884</v>
      </c>
      <c r="D31" s="432"/>
      <c r="E31" s="438" t="s">
        <v>885</v>
      </c>
      <c r="F31" s="432"/>
      <c r="G31" s="270"/>
      <c r="H31" s="261">
        <v>0</v>
      </c>
      <c r="I31" s="298">
        <v>11</v>
      </c>
      <c r="J31" s="270"/>
      <c r="K31" s="270"/>
      <c r="L31" s="270"/>
      <c r="M31" s="270" t="s">
        <v>682</v>
      </c>
      <c r="N31" s="375" t="s">
        <v>682</v>
      </c>
      <c r="O31" s="270"/>
      <c r="P31" s="432"/>
      <c r="Q31" s="262"/>
      <c r="R31" s="262"/>
      <c r="S31" s="262"/>
      <c r="T31" s="262"/>
      <c r="U31" s="262"/>
      <c r="V31" s="262"/>
      <c r="W31" s="263">
        <v>0</v>
      </c>
      <c r="X31" s="468"/>
    </row>
    <row r="32" spans="2:24" s="265" customFormat="1" ht="33.75" x14ac:dyDescent="0.25">
      <c r="B32" s="438" t="s">
        <v>886</v>
      </c>
      <c r="C32" s="432" t="s">
        <v>887</v>
      </c>
      <c r="D32" s="432" t="s">
        <v>31</v>
      </c>
      <c r="E32" s="438"/>
      <c r="F32" s="432"/>
      <c r="G32" s="270"/>
      <c r="H32" s="261">
        <v>0</v>
      </c>
      <c r="I32" s="298">
        <v>0</v>
      </c>
      <c r="J32" s="270"/>
      <c r="K32" s="270"/>
      <c r="L32" s="270"/>
      <c r="M32" s="270" t="s">
        <v>45</v>
      </c>
      <c r="N32" s="375" t="s">
        <v>45</v>
      </c>
      <c r="O32" s="270" t="s">
        <v>888</v>
      </c>
      <c r="P32" s="432"/>
      <c r="Q32" s="262"/>
      <c r="R32" s="262"/>
      <c r="S32" s="262"/>
      <c r="T32" s="262"/>
      <c r="U32" s="262"/>
      <c r="V32" s="262"/>
      <c r="W32" s="263">
        <v>0</v>
      </c>
      <c r="X32" s="441"/>
    </row>
    <row r="33" spans="2:24" s="267" customFormat="1" ht="35.25" customHeight="1" x14ac:dyDescent="0.25">
      <c r="B33" s="437" t="s">
        <v>889</v>
      </c>
      <c r="C33" s="355" t="s">
        <v>890</v>
      </c>
      <c r="D33" s="462" t="s">
        <v>891</v>
      </c>
      <c r="E33" s="462"/>
      <c r="F33" s="462"/>
      <c r="G33" s="462"/>
      <c r="H33" s="462"/>
      <c r="I33" s="462"/>
      <c r="J33" s="462"/>
      <c r="K33" s="462"/>
      <c r="L33" s="462"/>
      <c r="M33" s="462"/>
      <c r="N33" s="462"/>
      <c r="O33" s="462"/>
      <c r="P33" s="462"/>
      <c r="Q33" s="462"/>
      <c r="R33" s="462"/>
      <c r="S33" s="462"/>
      <c r="T33" s="462"/>
      <c r="U33" s="462"/>
      <c r="V33" s="462"/>
      <c r="W33" s="462"/>
      <c r="X33" s="259"/>
    </row>
    <row r="34" spans="2:24" s="265" customFormat="1" ht="45" x14ac:dyDescent="0.25">
      <c r="B34" s="438" t="s">
        <v>892</v>
      </c>
      <c r="C34" s="432" t="s">
        <v>1885</v>
      </c>
      <c r="D34" s="432" t="s">
        <v>893</v>
      </c>
      <c r="E34" s="438" t="s">
        <v>894</v>
      </c>
      <c r="F34" s="432" t="s">
        <v>895</v>
      </c>
      <c r="G34" s="432"/>
      <c r="H34" s="261">
        <v>1.2000010000000001</v>
      </c>
      <c r="I34" s="298">
        <v>50</v>
      </c>
      <c r="J34" s="432"/>
      <c r="K34" s="432"/>
      <c r="L34" s="432"/>
      <c r="M34" s="432" t="s">
        <v>131</v>
      </c>
      <c r="N34" s="323" t="s">
        <v>126</v>
      </c>
      <c r="O34" s="432"/>
      <c r="P34" s="432"/>
      <c r="Q34" s="269">
        <v>0.05</v>
      </c>
      <c r="R34" s="269">
        <v>0.05</v>
      </c>
      <c r="S34" s="269"/>
      <c r="T34" s="269"/>
      <c r="U34" s="269"/>
      <c r="V34" s="269"/>
      <c r="W34" s="263">
        <v>0.1</v>
      </c>
      <c r="X34" s="264"/>
    </row>
    <row r="35" spans="2:24" s="267" customFormat="1" ht="41.25" customHeight="1" x14ac:dyDescent="0.25">
      <c r="B35" s="437" t="s">
        <v>896</v>
      </c>
      <c r="C35" s="355" t="s">
        <v>897</v>
      </c>
      <c r="D35" s="462" t="s">
        <v>891</v>
      </c>
      <c r="E35" s="462"/>
      <c r="F35" s="462"/>
      <c r="G35" s="462"/>
      <c r="H35" s="462"/>
      <c r="I35" s="462"/>
      <c r="J35" s="462"/>
      <c r="K35" s="462"/>
      <c r="L35" s="462"/>
      <c r="M35" s="462"/>
      <c r="N35" s="462"/>
      <c r="O35" s="462"/>
      <c r="P35" s="462"/>
      <c r="Q35" s="462"/>
      <c r="R35" s="462"/>
      <c r="S35" s="462"/>
      <c r="T35" s="462"/>
      <c r="U35" s="462"/>
      <c r="V35" s="462"/>
      <c r="W35" s="462"/>
      <c r="X35" s="259"/>
    </row>
    <row r="36" spans="2:24" s="265" customFormat="1" ht="33.75" x14ac:dyDescent="0.25">
      <c r="B36" s="438" t="s">
        <v>898</v>
      </c>
      <c r="C36" s="432" t="s">
        <v>899</v>
      </c>
      <c r="D36" s="432" t="s">
        <v>858</v>
      </c>
      <c r="E36" s="438" t="s">
        <v>885</v>
      </c>
      <c r="F36" s="432" t="s">
        <v>900</v>
      </c>
      <c r="G36" s="432"/>
      <c r="H36" s="261">
        <v>57.783040999999997</v>
      </c>
      <c r="I36" s="298">
        <v>55</v>
      </c>
      <c r="J36" s="432"/>
      <c r="K36" s="432"/>
      <c r="L36" s="432"/>
      <c r="M36" s="432" t="s">
        <v>120</v>
      </c>
      <c r="N36" s="323" t="s">
        <v>82</v>
      </c>
      <c r="O36" s="432" t="s">
        <v>819</v>
      </c>
      <c r="P36" s="432"/>
      <c r="Q36" s="359">
        <v>2.4257590000000002</v>
      </c>
      <c r="R36" s="359">
        <v>0</v>
      </c>
      <c r="S36" s="359">
        <v>0</v>
      </c>
      <c r="T36" s="359">
        <v>0</v>
      </c>
      <c r="U36" s="359">
        <v>5</v>
      </c>
      <c r="V36" s="359">
        <v>50</v>
      </c>
      <c r="W36" s="263">
        <v>57.425758999999999</v>
      </c>
      <c r="X36" s="264"/>
    </row>
    <row r="37" spans="2:24" s="394" customFormat="1" ht="33.75" x14ac:dyDescent="0.25">
      <c r="B37" s="440"/>
      <c r="C37" s="431" t="s">
        <v>901</v>
      </c>
      <c r="D37" s="431" t="s">
        <v>902</v>
      </c>
      <c r="E37" s="440"/>
      <c r="F37" s="431"/>
      <c r="G37" s="431"/>
      <c r="H37" s="390">
        <v>1.169438</v>
      </c>
      <c r="I37" s="298">
        <v>0</v>
      </c>
      <c r="J37" s="431"/>
      <c r="K37" s="431"/>
      <c r="L37" s="431"/>
      <c r="M37" s="431" t="s">
        <v>903</v>
      </c>
      <c r="N37" s="323" t="s">
        <v>2080</v>
      </c>
      <c r="O37" s="431"/>
      <c r="P37" s="431"/>
      <c r="Q37" s="396">
        <v>0.192</v>
      </c>
      <c r="R37" s="396">
        <v>0.192</v>
      </c>
      <c r="S37" s="396">
        <v>0.192</v>
      </c>
      <c r="T37" s="396">
        <v>0.192</v>
      </c>
      <c r="U37" s="396">
        <v>0</v>
      </c>
      <c r="V37" s="396">
        <v>0</v>
      </c>
      <c r="W37" s="392">
        <v>0.76800000000000002</v>
      </c>
      <c r="X37" s="398"/>
    </row>
    <row r="38" spans="2:24" s="267" customFormat="1" ht="30" customHeight="1" x14ac:dyDescent="0.25">
      <c r="B38" s="437" t="s">
        <v>904</v>
      </c>
      <c r="C38" s="355" t="s">
        <v>905</v>
      </c>
      <c r="D38" s="462" t="s">
        <v>906</v>
      </c>
      <c r="E38" s="462"/>
      <c r="F38" s="462"/>
      <c r="G38" s="462"/>
      <c r="H38" s="462"/>
      <c r="I38" s="462"/>
      <c r="J38" s="462"/>
      <c r="K38" s="462"/>
      <c r="L38" s="462"/>
      <c r="M38" s="462"/>
      <c r="N38" s="462"/>
      <c r="O38" s="462"/>
      <c r="P38" s="462"/>
      <c r="Q38" s="462"/>
      <c r="R38" s="462"/>
      <c r="S38" s="462"/>
      <c r="T38" s="462"/>
      <c r="U38" s="462"/>
      <c r="V38" s="462"/>
      <c r="W38" s="462"/>
      <c r="X38" s="259"/>
    </row>
    <row r="39" spans="2:24" s="265" customFormat="1" ht="22.5" x14ac:dyDescent="0.25">
      <c r="B39" s="438" t="s">
        <v>907</v>
      </c>
      <c r="C39" s="432" t="s">
        <v>908</v>
      </c>
      <c r="D39" s="432"/>
      <c r="E39" s="438" t="s">
        <v>909</v>
      </c>
      <c r="F39" s="432"/>
      <c r="G39" s="432"/>
      <c r="H39" s="261">
        <v>0</v>
      </c>
      <c r="I39" s="298">
        <v>0</v>
      </c>
      <c r="J39" s="432"/>
      <c r="K39" s="432"/>
      <c r="L39" s="432"/>
      <c r="M39" s="432"/>
      <c r="N39" s="362" t="s">
        <v>26</v>
      </c>
      <c r="O39" s="432"/>
      <c r="P39" s="432"/>
      <c r="Q39" s="269"/>
      <c r="R39" s="269"/>
      <c r="S39" s="269"/>
      <c r="T39" s="269"/>
      <c r="U39" s="269"/>
      <c r="V39" s="269"/>
      <c r="W39" s="263">
        <v>0</v>
      </c>
      <c r="X39" s="264"/>
    </row>
    <row r="40" spans="2:24" s="265" customFormat="1" ht="11.25" customHeight="1" x14ac:dyDescent="0.25">
      <c r="B40" s="464" t="s">
        <v>910</v>
      </c>
      <c r="C40" s="464" t="s">
        <v>911</v>
      </c>
      <c r="D40" s="464" t="s">
        <v>912</v>
      </c>
      <c r="E40" s="464" t="s">
        <v>885</v>
      </c>
      <c r="F40" s="464" t="s">
        <v>913</v>
      </c>
      <c r="G40" s="464" t="s">
        <v>1894</v>
      </c>
      <c r="H40" s="261">
        <v>85.915193000000002</v>
      </c>
      <c r="I40" s="465">
        <v>138.5</v>
      </c>
      <c r="J40" s="464" t="s">
        <v>914</v>
      </c>
      <c r="K40" s="469">
        <v>8.1000000000000003E-2</v>
      </c>
      <c r="L40" s="464"/>
      <c r="M40" s="464" t="s">
        <v>32</v>
      </c>
      <c r="N40" s="466" t="s">
        <v>602</v>
      </c>
      <c r="O40" s="432" t="s">
        <v>817</v>
      </c>
      <c r="P40" s="464"/>
      <c r="Q40" s="269">
        <v>24.958147</v>
      </c>
      <c r="R40" s="269">
        <v>35.548369999999998</v>
      </c>
      <c r="S40" s="269">
        <v>20.046526</v>
      </c>
      <c r="T40" s="269">
        <v>0</v>
      </c>
      <c r="U40" s="269">
        <v>0</v>
      </c>
      <c r="V40" s="269">
        <v>0</v>
      </c>
      <c r="W40" s="263">
        <v>80.553043000000002</v>
      </c>
      <c r="X40" s="357"/>
    </row>
    <row r="41" spans="2:24" s="265" customFormat="1" x14ac:dyDescent="0.25">
      <c r="B41" s="464"/>
      <c r="C41" s="464"/>
      <c r="D41" s="464"/>
      <c r="E41" s="464"/>
      <c r="F41" s="464"/>
      <c r="G41" s="464"/>
      <c r="H41" s="261">
        <v>44.967435999999999</v>
      </c>
      <c r="I41" s="465"/>
      <c r="J41" s="464"/>
      <c r="K41" s="469"/>
      <c r="L41" s="464"/>
      <c r="M41" s="464"/>
      <c r="N41" s="466"/>
      <c r="O41" s="432" t="s">
        <v>819</v>
      </c>
      <c r="P41" s="464"/>
      <c r="Q41" s="269">
        <v>7.9181470000000012</v>
      </c>
      <c r="R41" s="269">
        <v>20.461050999999998</v>
      </c>
      <c r="S41" s="269">
        <v>12.173845</v>
      </c>
      <c r="T41" s="269">
        <v>0</v>
      </c>
      <c r="U41" s="269">
        <v>0</v>
      </c>
      <c r="V41" s="354">
        <v>0</v>
      </c>
      <c r="W41" s="263">
        <v>40.553043000000002</v>
      </c>
      <c r="X41" s="357"/>
    </row>
    <row r="42" spans="2:24" s="265" customFormat="1" x14ac:dyDescent="0.25">
      <c r="B42" s="464"/>
      <c r="C42" s="464"/>
      <c r="D42" s="464"/>
      <c r="E42" s="464"/>
      <c r="F42" s="464"/>
      <c r="G42" s="464"/>
      <c r="H42" s="261">
        <v>40.947756999999996</v>
      </c>
      <c r="I42" s="465"/>
      <c r="J42" s="464"/>
      <c r="K42" s="469"/>
      <c r="L42" s="464"/>
      <c r="M42" s="464"/>
      <c r="N42" s="466"/>
      <c r="O42" s="432" t="s">
        <v>821</v>
      </c>
      <c r="P42" s="464"/>
      <c r="Q42" s="269">
        <v>17.04</v>
      </c>
      <c r="R42" s="269">
        <v>15.087318999999999</v>
      </c>
      <c r="S42" s="269">
        <v>7.8726810000000009</v>
      </c>
      <c r="T42" s="269">
        <v>0</v>
      </c>
      <c r="U42" s="269">
        <v>0</v>
      </c>
      <c r="V42" s="354">
        <v>0</v>
      </c>
      <c r="W42" s="263">
        <v>40</v>
      </c>
      <c r="X42" s="357"/>
    </row>
    <row r="43" spans="2:24" s="265" customFormat="1" ht="22.5" x14ac:dyDescent="0.25">
      <c r="B43" s="432" t="s">
        <v>910</v>
      </c>
      <c r="C43" s="432" t="s">
        <v>915</v>
      </c>
      <c r="D43" s="268" t="s">
        <v>31</v>
      </c>
      <c r="E43" s="432" t="s">
        <v>885</v>
      </c>
      <c r="F43" s="432"/>
      <c r="G43" s="271"/>
      <c r="H43" s="261">
        <v>0</v>
      </c>
      <c r="I43" s="298">
        <v>0</v>
      </c>
      <c r="J43" s="432"/>
      <c r="K43" s="432"/>
      <c r="L43" s="432"/>
      <c r="M43" s="432" t="s">
        <v>916</v>
      </c>
      <c r="N43" s="323" t="s">
        <v>436</v>
      </c>
      <c r="O43" s="271"/>
      <c r="P43" s="432"/>
      <c r="Q43" s="269"/>
      <c r="R43" s="269"/>
      <c r="S43" s="269"/>
      <c r="T43" s="269"/>
      <c r="U43" s="269"/>
      <c r="V43" s="354"/>
      <c r="W43" s="263">
        <v>0</v>
      </c>
      <c r="X43" s="272"/>
    </row>
    <row r="44" spans="2:24" ht="38.25" customHeight="1" x14ac:dyDescent="0.25">
      <c r="B44" s="437" t="s">
        <v>917</v>
      </c>
      <c r="C44" s="355" t="s">
        <v>918</v>
      </c>
      <c r="D44" s="462" t="s">
        <v>919</v>
      </c>
      <c r="E44" s="462"/>
      <c r="F44" s="462"/>
      <c r="G44" s="462"/>
      <c r="H44" s="462"/>
      <c r="I44" s="462"/>
      <c r="J44" s="462"/>
      <c r="K44" s="462"/>
      <c r="L44" s="462"/>
      <c r="M44" s="462"/>
      <c r="N44" s="462"/>
      <c r="O44" s="462"/>
      <c r="P44" s="462"/>
      <c r="Q44" s="462"/>
      <c r="R44" s="462"/>
      <c r="S44" s="462"/>
      <c r="T44" s="462"/>
      <c r="U44" s="462"/>
      <c r="V44" s="462"/>
      <c r="W44" s="462"/>
    </row>
    <row r="45" spans="2:24" s="265" customFormat="1" ht="11.25" customHeight="1" x14ac:dyDescent="0.25">
      <c r="B45" s="464" t="s">
        <v>920</v>
      </c>
      <c r="C45" s="464" t="s">
        <v>921</v>
      </c>
      <c r="D45" s="464" t="s">
        <v>922</v>
      </c>
      <c r="E45" s="464" t="s">
        <v>923</v>
      </c>
      <c r="F45" s="464" t="s">
        <v>924</v>
      </c>
      <c r="G45" s="464" t="s">
        <v>925</v>
      </c>
      <c r="H45" s="261">
        <v>255.65379909650497</v>
      </c>
      <c r="I45" s="465">
        <v>196.56</v>
      </c>
      <c r="J45" s="464" t="s">
        <v>926</v>
      </c>
      <c r="K45" s="469">
        <v>5.1799999999999999E-2</v>
      </c>
      <c r="L45" s="464"/>
      <c r="M45" s="464" t="s">
        <v>59</v>
      </c>
      <c r="N45" s="466" t="s">
        <v>59</v>
      </c>
      <c r="O45" s="432" t="s">
        <v>817</v>
      </c>
      <c r="P45" s="464"/>
      <c r="Q45" s="269">
        <v>38.351780999999995</v>
      </c>
      <c r="R45" s="269">
        <v>72.671448551913898</v>
      </c>
      <c r="S45" s="269">
        <v>75.083488451677397</v>
      </c>
      <c r="T45" s="269">
        <v>49.474814746901373</v>
      </c>
      <c r="U45" s="269">
        <v>11.154979346012301</v>
      </c>
      <c r="V45" s="269">
        <v>0</v>
      </c>
      <c r="W45" s="263">
        <v>246.73651209650498</v>
      </c>
      <c r="X45" s="357"/>
    </row>
    <row r="46" spans="2:24" s="265" customFormat="1" x14ac:dyDescent="0.25">
      <c r="B46" s="464"/>
      <c r="C46" s="464"/>
      <c r="D46" s="464"/>
      <c r="E46" s="464"/>
      <c r="F46" s="464"/>
      <c r="G46" s="464"/>
      <c r="H46" s="261">
        <v>158.79871684511693</v>
      </c>
      <c r="I46" s="465"/>
      <c r="J46" s="464"/>
      <c r="K46" s="469"/>
      <c r="L46" s="464"/>
      <c r="M46" s="464"/>
      <c r="N46" s="466"/>
      <c r="O46" s="432" t="s">
        <v>819</v>
      </c>
      <c r="P46" s="464"/>
      <c r="Q46" s="269">
        <v>4.2674299999999974</v>
      </c>
      <c r="R46" s="269">
        <v>45.778740422468303</v>
      </c>
      <c r="S46" s="269">
        <v>45.882615966400301</v>
      </c>
      <c r="T46" s="269">
        <v>43.293649110236004</v>
      </c>
      <c r="U46" s="269">
        <v>11.154979346012301</v>
      </c>
      <c r="V46" s="269">
        <v>0</v>
      </c>
      <c r="W46" s="263">
        <v>150.37741484511693</v>
      </c>
      <c r="X46" s="357"/>
    </row>
    <row r="47" spans="2:24" s="265" customFormat="1" x14ac:dyDescent="0.25">
      <c r="B47" s="464"/>
      <c r="C47" s="464"/>
      <c r="D47" s="464"/>
      <c r="E47" s="464"/>
      <c r="F47" s="464"/>
      <c r="G47" s="464"/>
      <c r="H47" s="261">
        <v>96.855082251388069</v>
      </c>
      <c r="I47" s="465"/>
      <c r="J47" s="464"/>
      <c r="K47" s="469"/>
      <c r="L47" s="464"/>
      <c r="M47" s="464"/>
      <c r="N47" s="466"/>
      <c r="O47" s="432" t="s">
        <v>821</v>
      </c>
      <c r="P47" s="464"/>
      <c r="Q47" s="269">
        <v>34.084350999999998</v>
      </c>
      <c r="R47" s="269">
        <v>26.892708129445602</v>
      </c>
      <c r="S47" s="269">
        <v>29.200872485277099</v>
      </c>
      <c r="T47" s="269">
        <v>6.1811656366653693</v>
      </c>
      <c r="U47" s="269">
        <v>0</v>
      </c>
      <c r="V47" s="269">
        <v>0</v>
      </c>
      <c r="W47" s="263">
        <v>96.359097251388064</v>
      </c>
      <c r="X47" s="357"/>
    </row>
    <row r="48" spans="2:24" s="265" customFormat="1" ht="22.5" x14ac:dyDescent="0.25">
      <c r="B48" s="438" t="s">
        <v>927</v>
      </c>
      <c r="C48" s="438" t="s">
        <v>928</v>
      </c>
      <c r="D48" s="438"/>
      <c r="E48" s="438"/>
      <c r="F48" s="438" t="s">
        <v>929</v>
      </c>
      <c r="G48" s="438"/>
      <c r="H48" s="261">
        <v>200</v>
      </c>
      <c r="I48" s="298">
        <v>174.86</v>
      </c>
      <c r="J48" s="438"/>
      <c r="K48" s="438"/>
      <c r="L48" s="438"/>
      <c r="M48" s="438"/>
      <c r="N48" s="362" t="s">
        <v>82</v>
      </c>
      <c r="O48" s="432"/>
      <c r="P48" s="438"/>
      <c r="Q48" s="269"/>
      <c r="R48" s="269"/>
      <c r="S48" s="269"/>
      <c r="T48" s="269"/>
      <c r="U48" s="269"/>
      <c r="V48" s="269"/>
      <c r="W48" s="263">
        <v>0</v>
      </c>
      <c r="X48" s="272"/>
    </row>
    <row r="49" spans="2:24" s="267" customFormat="1" ht="42.75" customHeight="1" x14ac:dyDescent="0.25">
      <c r="B49" s="437" t="s">
        <v>930</v>
      </c>
      <c r="C49" s="355" t="s">
        <v>931</v>
      </c>
      <c r="D49" s="462" t="s">
        <v>932</v>
      </c>
      <c r="E49" s="462"/>
      <c r="F49" s="462"/>
      <c r="G49" s="462"/>
      <c r="H49" s="462"/>
      <c r="I49" s="462"/>
      <c r="J49" s="462"/>
      <c r="K49" s="462"/>
      <c r="L49" s="462"/>
      <c r="M49" s="462"/>
      <c r="N49" s="462"/>
      <c r="O49" s="462"/>
      <c r="P49" s="462"/>
      <c r="Q49" s="462"/>
      <c r="R49" s="462"/>
      <c r="S49" s="462"/>
      <c r="T49" s="462"/>
      <c r="U49" s="462"/>
      <c r="V49" s="462"/>
      <c r="W49" s="462"/>
      <c r="X49" s="259"/>
    </row>
    <row r="50" spans="2:24" s="265" customFormat="1" ht="45" x14ac:dyDescent="0.25">
      <c r="B50" s="438" t="s">
        <v>933</v>
      </c>
      <c r="C50" s="432" t="s">
        <v>934</v>
      </c>
      <c r="D50" s="432"/>
      <c r="E50" s="438" t="s">
        <v>935</v>
      </c>
      <c r="F50" s="432"/>
      <c r="G50" s="432"/>
      <c r="H50" s="261">
        <v>0</v>
      </c>
      <c r="I50" s="298">
        <v>0</v>
      </c>
      <c r="J50" s="432"/>
      <c r="K50" s="432"/>
      <c r="L50" s="432"/>
      <c r="M50" s="432"/>
      <c r="N50" s="323" t="s">
        <v>26</v>
      </c>
      <c r="O50" s="432"/>
      <c r="P50" s="432"/>
      <c r="Q50" s="269"/>
      <c r="R50" s="269"/>
      <c r="S50" s="269"/>
      <c r="T50" s="269"/>
      <c r="U50" s="269"/>
      <c r="V50" s="269"/>
      <c r="W50" s="263">
        <v>0</v>
      </c>
      <c r="X50" s="264"/>
    </row>
    <row r="51" spans="2:24" s="267" customFormat="1" ht="48" customHeight="1" x14ac:dyDescent="0.25">
      <c r="B51" s="437" t="s">
        <v>936</v>
      </c>
      <c r="C51" s="355" t="s">
        <v>937</v>
      </c>
      <c r="D51" s="462" t="s">
        <v>938</v>
      </c>
      <c r="E51" s="462"/>
      <c r="F51" s="462"/>
      <c r="G51" s="462"/>
      <c r="H51" s="462"/>
      <c r="I51" s="462"/>
      <c r="J51" s="462"/>
      <c r="K51" s="462"/>
      <c r="L51" s="462"/>
      <c r="M51" s="462"/>
      <c r="N51" s="462"/>
      <c r="O51" s="462"/>
      <c r="P51" s="462"/>
      <c r="Q51" s="462"/>
      <c r="R51" s="462"/>
      <c r="S51" s="462"/>
      <c r="T51" s="462"/>
      <c r="U51" s="462"/>
      <c r="V51" s="462"/>
      <c r="W51" s="462"/>
      <c r="X51" s="259"/>
    </row>
    <row r="52" spans="2:24" s="265" customFormat="1" ht="11.25" customHeight="1" x14ac:dyDescent="0.25">
      <c r="B52" s="464" t="s">
        <v>939</v>
      </c>
      <c r="C52" s="464" t="s">
        <v>940</v>
      </c>
      <c r="D52" s="464" t="s">
        <v>941</v>
      </c>
      <c r="E52" s="464" t="s">
        <v>885</v>
      </c>
      <c r="F52" s="464" t="s">
        <v>942</v>
      </c>
      <c r="G52" s="464" t="s">
        <v>943</v>
      </c>
      <c r="H52" s="261">
        <v>212.28184099999999</v>
      </c>
      <c r="I52" s="465">
        <v>292.74</v>
      </c>
      <c r="J52" s="464" t="s">
        <v>944</v>
      </c>
      <c r="K52" s="469">
        <v>5.1499999999999997E-2</v>
      </c>
      <c r="L52" s="464"/>
      <c r="M52" s="464" t="s">
        <v>945</v>
      </c>
      <c r="N52" s="466" t="s">
        <v>945</v>
      </c>
      <c r="O52" s="432" t="s">
        <v>817</v>
      </c>
      <c r="P52" s="464" t="s">
        <v>946</v>
      </c>
      <c r="Q52" s="269">
        <v>46.131870999999997</v>
      </c>
      <c r="R52" s="269">
        <v>62.262436000000001</v>
      </c>
      <c r="S52" s="269">
        <v>50.853513999999997</v>
      </c>
      <c r="T52" s="269">
        <v>13.888355000000001</v>
      </c>
      <c r="U52" s="269">
        <v>2.5652219999999999</v>
      </c>
      <c r="V52" s="269">
        <v>0</v>
      </c>
      <c r="W52" s="263">
        <v>175.70139799999998</v>
      </c>
      <c r="X52" s="357"/>
    </row>
    <row r="53" spans="2:24" s="265" customFormat="1" x14ac:dyDescent="0.25">
      <c r="B53" s="464"/>
      <c r="C53" s="464"/>
      <c r="D53" s="464"/>
      <c r="E53" s="464"/>
      <c r="F53" s="464"/>
      <c r="G53" s="464"/>
      <c r="H53" s="261">
        <v>118.88244600000002</v>
      </c>
      <c r="I53" s="465"/>
      <c r="J53" s="464"/>
      <c r="K53" s="469"/>
      <c r="L53" s="464"/>
      <c r="M53" s="464"/>
      <c r="N53" s="466"/>
      <c r="O53" s="432" t="s">
        <v>819</v>
      </c>
      <c r="P53" s="464"/>
      <c r="Q53" s="269">
        <v>22.671959999999995</v>
      </c>
      <c r="R53" s="269">
        <v>33.120043000000003</v>
      </c>
      <c r="S53" s="269">
        <v>27.987265999999998</v>
      </c>
      <c r="T53" s="269">
        <v>13.888355000000001</v>
      </c>
      <c r="U53" s="269">
        <v>2.5652219999999999</v>
      </c>
      <c r="V53" s="269">
        <v>0</v>
      </c>
      <c r="W53" s="263">
        <v>100.23284600000001</v>
      </c>
      <c r="X53" s="272"/>
    </row>
    <row r="54" spans="2:24" s="265" customFormat="1" x14ac:dyDescent="0.25">
      <c r="B54" s="464"/>
      <c r="C54" s="464"/>
      <c r="D54" s="464"/>
      <c r="E54" s="464"/>
      <c r="F54" s="464"/>
      <c r="G54" s="464"/>
      <c r="H54" s="261">
        <v>93.399394999999998</v>
      </c>
      <c r="I54" s="465"/>
      <c r="J54" s="464"/>
      <c r="K54" s="469"/>
      <c r="L54" s="464"/>
      <c r="M54" s="464"/>
      <c r="N54" s="466"/>
      <c r="O54" s="432" t="s">
        <v>821</v>
      </c>
      <c r="P54" s="464"/>
      <c r="Q54" s="269">
        <v>23.459911000000002</v>
      </c>
      <c r="R54" s="269">
        <v>29.142392999999998</v>
      </c>
      <c r="S54" s="269">
        <v>22.866247999999999</v>
      </c>
      <c r="T54" s="269">
        <v>0</v>
      </c>
      <c r="U54" s="269">
        <v>0</v>
      </c>
      <c r="V54" s="269">
        <v>0</v>
      </c>
      <c r="W54" s="263">
        <v>75.468552000000003</v>
      </c>
      <c r="X54" s="272"/>
    </row>
    <row r="55" spans="2:24" s="265" customFormat="1" ht="11.25" customHeight="1" x14ac:dyDescent="0.25">
      <c r="B55" s="464" t="s">
        <v>947</v>
      </c>
      <c r="C55" s="464" t="s">
        <v>948</v>
      </c>
      <c r="D55" s="464" t="s">
        <v>949</v>
      </c>
      <c r="E55" s="464"/>
      <c r="F55" s="464"/>
      <c r="G55" s="464" t="s">
        <v>855</v>
      </c>
      <c r="H55" s="261">
        <v>42.243573999999995</v>
      </c>
      <c r="I55" s="465">
        <v>48.36</v>
      </c>
      <c r="J55" s="464"/>
      <c r="K55" s="464"/>
      <c r="L55" s="464"/>
      <c r="M55" s="464" t="s">
        <v>32</v>
      </c>
      <c r="N55" s="466" t="s">
        <v>30</v>
      </c>
      <c r="O55" s="432" t="s">
        <v>817</v>
      </c>
      <c r="P55" s="464"/>
      <c r="Q55" s="359">
        <v>16.638947999999999</v>
      </c>
      <c r="R55" s="359">
        <v>3.0220850000000001</v>
      </c>
      <c r="S55" s="359">
        <v>11.330361</v>
      </c>
      <c r="T55" s="359">
        <v>0.13865</v>
      </c>
      <c r="U55" s="359">
        <v>0</v>
      </c>
      <c r="V55" s="359">
        <v>0</v>
      </c>
      <c r="W55" s="263">
        <v>31.130043999999998</v>
      </c>
      <c r="X55" s="272"/>
    </row>
    <row r="56" spans="2:24" s="265" customFormat="1" x14ac:dyDescent="0.25">
      <c r="B56" s="464"/>
      <c r="C56" s="464"/>
      <c r="D56" s="464"/>
      <c r="E56" s="464"/>
      <c r="F56" s="464"/>
      <c r="G56" s="464"/>
      <c r="H56" s="261">
        <v>26.642402999999998</v>
      </c>
      <c r="I56" s="465"/>
      <c r="J56" s="464"/>
      <c r="K56" s="464"/>
      <c r="L56" s="464"/>
      <c r="M56" s="464"/>
      <c r="N56" s="466"/>
      <c r="O56" s="432" t="s">
        <v>819</v>
      </c>
      <c r="P56" s="464"/>
      <c r="Q56" s="359">
        <v>8.694863999999999</v>
      </c>
      <c r="R56" s="359">
        <v>1.441208</v>
      </c>
      <c r="S56" s="359">
        <v>11.212026999999999</v>
      </c>
      <c r="T56" s="359">
        <v>0.13865</v>
      </c>
      <c r="U56" s="359">
        <v>0</v>
      </c>
      <c r="V56" s="359">
        <v>0</v>
      </c>
      <c r="W56" s="263">
        <v>21.486748999999996</v>
      </c>
      <c r="X56" s="272"/>
    </row>
    <row r="57" spans="2:24" s="265" customFormat="1" x14ac:dyDescent="0.25">
      <c r="B57" s="464"/>
      <c r="C57" s="464"/>
      <c r="D57" s="464"/>
      <c r="E57" s="464"/>
      <c r="F57" s="464"/>
      <c r="G57" s="464"/>
      <c r="H57" s="261">
        <v>15.601171000000001</v>
      </c>
      <c r="I57" s="465"/>
      <c r="J57" s="464"/>
      <c r="K57" s="464"/>
      <c r="L57" s="464"/>
      <c r="M57" s="464"/>
      <c r="N57" s="466"/>
      <c r="O57" s="432" t="s">
        <v>821</v>
      </c>
      <c r="P57" s="464"/>
      <c r="Q57" s="359">
        <v>7.9440840000000001</v>
      </c>
      <c r="R57" s="359">
        <v>1.5808770000000001</v>
      </c>
      <c r="S57" s="359">
        <v>0.11833399999999999</v>
      </c>
      <c r="T57" s="359">
        <v>0</v>
      </c>
      <c r="U57" s="359">
        <v>0</v>
      </c>
      <c r="V57" s="359">
        <v>0</v>
      </c>
      <c r="W57" s="263">
        <v>9.6432950000000019</v>
      </c>
      <c r="X57" s="272"/>
    </row>
    <row r="58" spans="2:24" s="265" customFormat="1" ht="22.5" x14ac:dyDescent="0.25">
      <c r="B58" s="438" t="s">
        <v>950</v>
      </c>
      <c r="C58" s="432" t="s">
        <v>951</v>
      </c>
      <c r="D58" s="432"/>
      <c r="E58" s="438" t="s">
        <v>952</v>
      </c>
      <c r="F58" s="432"/>
      <c r="G58" s="432"/>
      <c r="H58" s="261">
        <v>0</v>
      </c>
      <c r="I58" s="298">
        <v>0.5</v>
      </c>
      <c r="J58" s="432"/>
      <c r="K58" s="432"/>
      <c r="L58" s="432"/>
      <c r="M58" s="432"/>
      <c r="N58" s="323">
        <v>2016</v>
      </c>
      <c r="O58" s="432"/>
      <c r="P58" s="432"/>
      <c r="Q58" s="269"/>
      <c r="R58" s="269"/>
      <c r="S58" s="269"/>
      <c r="T58" s="269"/>
      <c r="U58" s="269"/>
      <c r="V58" s="269"/>
      <c r="W58" s="263">
        <v>0</v>
      </c>
      <c r="X58" s="272"/>
    </row>
    <row r="59" spans="2:24" s="265" customFormat="1" ht="22.5" x14ac:dyDescent="0.25">
      <c r="B59" s="438" t="s">
        <v>953</v>
      </c>
      <c r="C59" s="432" t="s">
        <v>954</v>
      </c>
      <c r="D59" s="432"/>
      <c r="E59" s="438" t="s">
        <v>885</v>
      </c>
      <c r="F59" s="432"/>
      <c r="G59" s="432"/>
      <c r="H59" s="261">
        <v>0</v>
      </c>
      <c r="I59" s="298">
        <v>0</v>
      </c>
      <c r="J59" s="432"/>
      <c r="K59" s="432"/>
      <c r="L59" s="432"/>
      <c r="M59" s="432"/>
      <c r="N59" s="323">
        <v>2017</v>
      </c>
      <c r="O59" s="432"/>
      <c r="P59" s="432"/>
      <c r="Q59" s="269"/>
      <c r="R59" s="269"/>
      <c r="S59" s="269"/>
      <c r="T59" s="269"/>
      <c r="U59" s="269"/>
      <c r="V59" s="269"/>
      <c r="W59" s="263">
        <v>0</v>
      </c>
      <c r="X59" s="272"/>
    </row>
    <row r="60" spans="2:24" s="267" customFormat="1" ht="44.25" customHeight="1" x14ac:dyDescent="0.25">
      <c r="B60" s="437" t="s">
        <v>955</v>
      </c>
      <c r="C60" s="355" t="s">
        <v>956</v>
      </c>
      <c r="D60" s="462" t="s">
        <v>957</v>
      </c>
      <c r="E60" s="462"/>
      <c r="F60" s="462"/>
      <c r="G60" s="462"/>
      <c r="H60" s="462"/>
      <c r="I60" s="462"/>
      <c r="J60" s="462"/>
      <c r="K60" s="462"/>
      <c r="L60" s="462"/>
      <c r="M60" s="462"/>
      <c r="N60" s="462"/>
      <c r="O60" s="462"/>
      <c r="P60" s="462"/>
      <c r="Q60" s="462"/>
      <c r="R60" s="462"/>
      <c r="S60" s="462"/>
      <c r="T60" s="462"/>
      <c r="U60" s="462"/>
      <c r="V60" s="462"/>
      <c r="W60" s="462"/>
      <c r="X60" s="259"/>
    </row>
    <row r="61" spans="2:24" s="265" customFormat="1" ht="33.75" x14ac:dyDescent="0.25">
      <c r="B61" s="438" t="s">
        <v>958</v>
      </c>
      <c r="C61" s="432" t="s">
        <v>959</v>
      </c>
      <c r="D61" s="432"/>
      <c r="E61" s="438" t="s">
        <v>960</v>
      </c>
      <c r="F61" s="432"/>
      <c r="G61" s="432"/>
      <c r="H61" s="261">
        <v>4.5999999999999996</v>
      </c>
      <c r="I61" s="298">
        <v>0</v>
      </c>
      <c r="J61" s="432"/>
      <c r="K61" s="432"/>
      <c r="L61" s="432"/>
      <c r="M61" s="432" t="s">
        <v>70</v>
      </c>
      <c r="N61" s="323" t="s">
        <v>26</v>
      </c>
      <c r="O61" s="432"/>
      <c r="P61" s="432"/>
      <c r="Q61" s="269"/>
      <c r="R61" s="269"/>
      <c r="S61" s="269"/>
      <c r="T61" s="269"/>
      <c r="U61" s="269">
        <v>2</v>
      </c>
      <c r="V61" s="269">
        <v>2.6</v>
      </c>
      <c r="W61" s="263">
        <v>4.5999999999999996</v>
      </c>
      <c r="X61" s="264"/>
    </row>
    <row r="62" spans="2:24" ht="11.25" customHeight="1" x14ac:dyDescent="0.25">
      <c r="B62" s="463" t="s">
        <v>961</v>
      </c>
      <c r="C62" s="463"/>
      <c r="D62" s="463"/>
      <c r="E62" s="463"/>
      <c r="F62" s="463"/>
      <c r="G62" s="463"/>
      <c r="H62" s="463"/>
      <c r="I62" s="463"/>
      <c r="J62" s="463"/>
      <c r="K62" s="463"/>
      <c r="L62" s="463"/>
      <c r="M62" s="463"/>
      <c r="N62" s="463"/>
      <c r="O62" s="463"/>
      <c r="P62" s="463"/>
      <c r="Q62" s="463"/>
      <c r="R62" s="463"/>
      <c r="S62" s="463"/>
      <c r="T62" s="463"/>
      <c r="U62" s="463"/>
      <c r="V62" s="463"/>
      <c r="W62" s="463"/>
    </row>
    <row r="63" spans="2:24" s="267" customFormat="1" ht="30" customHeight="1" x14ac:dyDescent="0.25">
      <c r="B63" s="437" t="s">
        <v>952</v>
      </c>
      <c r="C63" s="355" t="s">
        <v>962</v>
      </c>
      <c r="D63" s="462" t="s">
        <v>963</v>
      </c>
      <c r="E63" s="462"/>
      <c r="F63" s="462"/>
      <c r="G63" s="462"/>
      <c r="H63" s="462"/>
      <c r="I63" s="462"/>
      <c r="J63" s="462"/>
      <c r="K63" s="462"/>
      <c r="L63" s="462"/>
      <c r="M63" s="462"/>
      <c r="N63" s="462"/>
      <c r="O63" s="462"/>
      <c r="P63" s="462"/>
      <c r="Q63" s="462"/>
      <c r="R63" s="462"/>
      <c r="S63" s="462"/>
      <c r="T63" s="462"/>
      <c r="U63" s="462"/>
      <c r="V63" s="462"/>
      <c r="W63" s="462"/>
      <c r="X63" s="259"/>
    </row>
    <row r="64" spans="2:24" s="265" customFormat="1" x14ac:dyDescent="0.25">
      <c r="B64" s="438" t="s">
        <v>964</v>
      </c>
      <c r="C64" s="432" t="s">
        <v>965</v>
      </c>
      <c r="D64" s="432"/>
      <c r="E64" s="438" t="s">
        <v>966</v>
      </c>
      <c r="F64" s="432"/>
      <c r="G64" s="432"/>
      <c r="H64" s="261">
        <v>0</v>
      </c>
      <c r="I64" s="298">
        <v>0.25</v>
      </c>
      <c r="J64" s="432"/>
      <c r="K64" s="432"/>
      <c r="L64" s="432"/>
      <c r="M64" s="432"/>
      <c r="N64" s="323">
        <v>2016</v>
      </c>
      <c r="O64" s="432"/>
      <c r="P64" s="432"/>
      <c r="Q64" s="269"/>
      <c r="R64" s="269"/>
      <c r="S64" s="269"/>
      <c r="T64" s="269"/>
      <c r="U64" s="269"/>
      <c r="V64" s="269"/>
      <c r="W64" s="263">
        <v>0</v>
      </c>
      <c r="X64" s="272"/>
    </row>
    <row r="65" spans="2:24" s="265" customFormat="1" ht="11.25" customHeight="1" x14ac:dyDescent="0.25">
      <c r="B65" s="464" t="s">
        <v>967</v>
      </c>
      <c r="C65" s="464" t="s">
        <v>968</v>
      </c>
      <c r="D65" s="464" t="s">
        <v>969</v>
      </c>
      <c r="E65" s="464" t="s">
        <v>964</v>
      </c>
      <c r="F65" s="464"/>
      <c r="G65" s="472" t="s">
        <v>1922</v>
      </c>
      <c r="H65" s="261">
        <v>18.463165</v>
      </c>
      <c r="I65" s="465">
        <v>15.25</v>
      </c>
      <c r="J65" s="464"/>
      <c r="K65" s="464"/>
      <c r="L65" s="464"/>
      <c r="M65" s="464" t="s">
        <v>903</v>
      </c>
      <c r="N65" s="466" t="s">
        <v>29</v>
      </c>
      <c r="O65" s="432" t="s">
        <v>817</v>
      </c>
      <c r="P65" s="464"/>
      <c r="Q65" s="359">
        <v>6.5291699999999997</v>
      </c>
      <c r="R65" s="359">
        <v>4.0715539999999999</v>
      </c>
      <c r="S65" s="359">
        <v>3.4394079999999998</v>
      </c>
      <c r="T65" s="359">
        <v>3.0406330000000001</v>
      </c>
      <c r="U65" s="359">
        <v>0</v>
      </c>
      <c r="V65" s="359">
        <v>0</v>
      </c>
      <c r="W65" s="263">
        <v>17.080765</v>
      </c>
      <c r="X65" s="357"/>
    </row>
    <row r="66" spans="2:24" s="265" customFormat="1" x14ac:dyDescent="0.25">
      <c r="B66" s="464"/>
      <c r="C66" s="464"/>
      <c r="D66" s="464"/>
      <c r="E66" s="464"/>
      <c r="F66" s="464"/>
      <c r="G66" s="472"/>
      <c r="H66" s="261">
        <v>12.165784</v>
      </c>
      <c r="I66" s="465"/>
      <c r="J66" s="464"/>
      <c r="K66" s="464"/>
      <c r="L66" s="464"/>
      <c r="M66" s="464"/>
      <c r="N66" s="466"/>
      <c r="O66" s="432" t="s">
        <v>819</v>
      </c>
      <c r="P66" s="464"/>
      <c r="Q66" s="359">
        <v>3.0048229999999996</v>
      </c>
      <c r="R66" s="359">
        <v>2.295299</v>
      </c>
      <c r="S66" s="359">
        <v>2.8426289999999996</v>
      </c>
      <c r="T66" s="359">
        <v>3.0406330000000001</v>
      </c>
      <c r="U66" s="359">
        <v>0</v>
      </c>
      <c r="V66" s="359">
        <v>0</v>
      </c>
      <c r="W66" s="263">
        <v>11.183384</v>
      </c>
      <c r="X66" s="357"/>
    </row>
    <row r="67" spans="2:24" s="265" customFormat="1" x14ac:dyDescent="0.25">
      <c r="B67" s="464"/>
      <c r="C67" s="464"/>
      <c r="D67" s="464"/>
      <c r="E67" s="464"/>
      <c r="F67" s="464"/>
      <c r="G67" s="472"/>
      <c r="H67" s="261">
        <v>6.2973809999999997</v>
      </c>
      <c r="I67" s="465"/>
      <c r="J67" s="464"/>
      <c r="K67" s="464"/>
      <c r="L67" s="464"/>
      <c r="M67" s="464"/>
      <c r="N67" s="466"/>
      <c r="O67" s="432" t="s">
        <v>821</v>
      </c>
      <c r="P67" s="464"/>
      <c r="Q67" s="359">
        <v>3.5243470000000001</v>
      </c>
      <c r="R67" s="359">
        <v>1.7762549999999999</v>
      </c>
      <c r="S67" s="359">
        <v>0.59677899999999995</v>
      </c>
      <c r="T67" s="359">
        <v>0</v>
      </c>
      <c r="U67" s="359">
        <v>0</v>
      </c>
      <c r="V67" s="359">
        <v>0</v>
      </c>
      <c r="W67" s="263">
        <v>5.8973809999999993</v>
      </c>
      <c r="X67" s="357"/>
    </row>
    <row r="68" spans="2:24" s="394" customFormat="1" ht="45" x14ac:dyDescent="0.25">
      <c r="B68" s="440"/>
      <c r="C68" s="431" t="s">
        <v>970</v>
      </c>
      <c r="D68" s="431"/>
      <c r="E68" s="440"/>
      <c r="F68" s="431" t="s">
        <v>971</v>
      </c>
      <c r="G68" s="399" t="s">
        <v>1923</v>
      </c>
      <c r="H68" s="390">
        <v>0.69000000000000006</v>
      </c>
      <c r="I68" s="298">
        <v>0</v>
      </c>
      <c r="J68" s="431"/>
      <c r="K68" s="431"/>
      <c r="L68" s="431"/>
      <c r="M68" s="431" t="s">
        <v>45</v>
      </c>
      <c r="N68" s="323" t="s">
        <v>2080</v>
      </c>
      <c r="O68" s="431" t="s">
        <v>817</v>
      </c>
      <c r="P68" s="431"/>
      <c r="Q68" s="397">
        <v>0.68</v>
      </c>
      <c r="R68" s="397"/>
      <c r="S68" s="397"/>
      <c r="T68" s="397"/>
      <c r="U68" s="397"/>
      <c r="V68" s="397"/>
      <c r="W68" s="392">
        <v>0.68</v>
      </c>
      <c r="X68" s="400"/>
    </row>
    <row r="69" spans="2:24" s="394" customFormat="1" ht="11.25" customHeight="1" x14ac:dyDescent="0.25">
      <c r="B69" s="467"/>
      <c r="C69" s="467" t="s">
        <v>972</v>
      </c>
      <c r="D69" s="467"/>
      <c r="E69" s="467"/>
      <c r="F69" s="467" t="s">
        <v>973</v>
      </c>
      <c r="G69" s="467" t="s">
        <v>1923</v>
      </c>
      <c r="H69" s="390">
        <v>102.27000000000001</v>
      </c>
      <c r="I69" s="465">
        <v>0</v>
      </c>
      <c r="J69" s="467"/>
      <c r="K69" s="467"/>
      <c r="L69" s="467"/>
      <c r="M69" s="467" t="s">
        <v>120</v>
      </c>
      <c r="N69" s="466" t="s">
        <v>2080</v>
      </c>
      <c r="O69" s="431" t="s">
        <v>817</v>
      </c>
      <c r="P69" s="467"/>
      <c r="Q69" s="397">
        <v>6.69</v>
      </c>
      <c r="R69" s="397">
        <v>24.98</v>
      </c>
      <c r="S69" s="397">
        <v>22.56</v>
      </c>
      <c r="T69" s="397">
        <v>20.84</v>
      </c>
      <c r="U69" s="397">
        <v>23</v>
      </c>
      <c r="V69" s="397">
        <v>4</v>
      </c>
      <c r="W69" s="392">
        <v>102.07000000000001</v>
      </c>
      <c r="X69" s="400"/>
    </row>
    <row r="70" spans="2:24" s="394" customFormat="1" x14ac:dyDescent="0.25">
      <c r="B70" s="467"/>
      <c r="C70" s="467"/>
      <c r="D70" s="467"/>
      <c r="E70" s="467"/>
      <c r="F70" s="467"/>
      <c r="G70" s="467"/>
      <c r="H70" s="390">
        <v>102.27000000000001</v>
      </c>
      <c r="I70" s="465"/>
      <c r="J70" s="467"/>
      <c r="K70" s="467"/>
      <c r="L70" s="467"/>
      <c r="M70" s="467"/>
      <c r="N70" s="466"/>
      <c r="O70" s="431" t="s">
        <v>819</v>
      </c>
      <c r="P70" s="467"/>
      <c r="Q70" s="397">
        <v>6.69</v>
      </c>
      <c r="R70" s="397">
        <v>24.98</v>
      </c>
      <c r="S70" s="397">
        <v>22.56</v>
      </c>
      <c r="T70" s="397">
        <v>20.84</v>
      </c>
      <c r="U70" s="397">
        <v>23</v>
      </c>
      <c r="V70" s="397">
        <v>4</v>
      </c>
      <c r="W70" s="392">
        <v>102.07000000000001</v>
      </c>
      <c r="X70" s="401"/>
    </row>
    <row r="71" spans="2:24" s="394" customFormat="1" x14ac:dyDescent="0.25">
      <c r="B71" s="467"/>
      <c r="C71" s="467"/>
      <c r="D71" s="467"/>
      <c r="E71" s="467"/>
      <c r="F71" s="467"/>
      <c r="G71" s="467"/>
      <c r="H71" s="390">
        <v>0</v>
      </c>
      <c r="I71" s="465"/>
      <c r="J71" s="467"/>
      <c r="K71" s="467"/>
      <c r="L71" s="467"/>
      <c r="M71" s="467"/>
      <c r="N71" s="466"/>
      <c r="O71" s="431" t="s">
        <v>821</v>
      </c>
      <c r="P71" s="467"/>
      <c r="Q71" s="397">
        <v>0</v>
      </c>
      <c r="R71" s="397">
        <v>0</v>
      </c>
      <c r="S71" s="397">
        <v>0</v>
      </c>
      <c r="T71" s="397">
        <v>0</v>
      </c>
      <c r="U71" s="397">
        <v>0</v>
      </c>
      <c r="V71" s="397">
        <v>0</v>
      </c>
      <c r="W71" s="392">
        <v>0</v>
      </c>
      <c r="X71" s="401"/>
    </row>
    <row r="72" spans="2:24" s="267" customFormat="1" ht="25.5" customHeight="1" x14ac:dyDescent="0.25">
      <c r="B72" s="437" t="s">
        <v>974</v>
      </c>
      <c r="C72" s="355" t="s">
        <v>975</v>
      </c>
      <c r="D72" s="462" t="s">
        <v>976</v>
      </c>
      <c r="E72" s="462"/>
      <c r="F72" s="462"/>
      <c r="G72" s="462"/>
      <c r="H72" s="462"/>
      <c r="I72" s="462"/>
      <c r="J72" s="462"/>
      <c r="K72" s="462"/>
      <c r="L72" s="462"/>
      <c r="M72" s="462"/>
      <c r="N72" s="462"/>
      <c r="O72" s="462"/>
      <c r="P72" s="462"/>
      <c r="Q72" s="462"/>
      <c r="R72" s="462"/>
      <c r="S72" s="462"/>
      <c r="T72" s="462"/>
      <c r="U72" s="462"/>
      <c r="V72" s="462"/>
      <c r="W72" s="462"/>
      <c r="X72" s="259"/>
    </row>
    <row r="73" spans="2:24" s="265" customFormat="1" ht="22.5" x14ac:dyDescent="0.25">
      <c r="B73" s="438" t="s">
        <v>966</v>
      </c>
      <c r="C73" s="432" t="s">
        <v>977</v>
      </c>
      <c r="D73" s="432"/>
      <c r="E73" s="438" t="s">
        <v>964</v>
      </c>
      <c r="F73" s="432"/>
      <c r="G73" s="432"/>
      <c r="H73" s="261">
        <v>0</v>
      </c>
      <c r="I73" s="298">
        <v>0</v>
      </c>
      <c r="J73" s="432"/>
      <c r="K73" s="432"/>
      <c r="L73" s="432"/>
      <c r="M73" s="432"/>
      <c r="N73" s="323" t="s">
        <v>26</v>
      </c>
      <c r="O73" s="432"/>
      <c r="P73" s="432"/>
      <c r="Q73" s="269"/>
      <c r="R73" s="269"/>
      <c r="S73" s="269"/>
      <c r="T73" s="269"/>
      <c r="U73" s="269"/>
      <c r="V73" s="269"/>
      <c r="W73" s="263">
        <v>0</v>
      </c>
      <c r="X73" s="264"/>
    </row>
    <row r="74" spans="2:24" s="265" customFormat="1" ht="45" x14ac:dyDescent="0.25">
      <c r="B74" s="438" t="s">
        <v>978</v>
      </c>
      <c r="C74" s="432" t="s">
        <v>979</v>
      </c>
      <c r="D74" s="432"/>
      <c r="E74" s="438" t="s">
        <v>980</v>
      </c>
      <c r="F74" s="432"/>
      <c r="G74" s="432"/>
      <c r="H74" s="261">
        <v>12</v>
      </c>
      <c r="I74" s="298">
        <v>0.5</v>
      </c>
      <c r="J74" s="432"/>
      <c r="K74" s="432"/>
      <c r="L74" s="432"/>
      <c r="M74" s="432" t="s">
        <v>80</v>
      </c>
      <c r="N74" s="323" t="s">
        <v>30</v>
      </c>
      <c r="O74" s="432"/>
      <c r="P74" s="432"/>
      <c r="Q74" s="269"/>
      <c r="R74" s="269"/>
      <c r="S74" s="269">
        <v>1</v>
      </c>
      <c r="T74" s="269">
        <v>1</v>
      </c>
      <c r="U74" s="269">
        <v>5</v>
      </c>
      <c r="V74" s="269">
        <v>5</v>
      </c>
      <c r="W74" s="263">
        <v>12</v>
      </c>
      <c r="X74" s="264"/>
    </row>
    <row r="75" spans="2:24" s="267" customFormat="1" ht="33.75" customHeight="1" x14ac:dyDescent="0.25">
      <c r="B75" s="437" t="s">
        <v>981</v>
      </c>
      <c r="C75" s="355" t="s">
        <v>982</v>
      </c>
      <c r="D75" s="462" t="s">
        <v>983</v>
      </c>
      <c r="E75" s="462"/>
      <c r="F75" s="462"/>
      <c r="G75" s="462"/>
      <c r="H75" s="462"/>
      <c r="I75" s="462"/>
      <c r="J75" s="462"/>
      <c r="K75" s="462"/>
      <c r="L75" s="462"/>
      <c r="M75" s="462"/>
      <c r="N75" s="462"/>
      <c r="O75" s="462"/>
      <c r="P75" s="462"/>
      <c r="Q75" s="462"/>
      <c r="R75" s="462"/>
      <c r="S75" s="462"/>
      <c r="T75" s="462"/>
      <c r="U75" s="462"/>
      <c r="V75" s="462"/>
      <c r="W75" s="462"/>
      <c r="X75" s="259"/>
    </row>
    <row r="76" spans="2:24" s="404" customFormat="1" ht="33.75" x14ac:dyDescent="0.25">
      <c r="B76" s="402"/>
      <c r="C76" s="431" t="s">
        <v>984</v>
      </c>
      <c r="D76" s="440" t="s">
        <v>985</v>
      </c>
      <c r="E76" s="403"/>
      <c r="F76" s="402"/>
      <c r="G76" s="402"/>
      <c r="H76" s="390">
        <v>1.34287</v>
      </c>
      <c r="I76" s="298">
        <v>0</v>
      </c>
      <c r="J76" s="431"/>
      <c r="K76" s="431"/>
      <c r="L76" s="431"/>
      <c r="M76" s="431" t="s">
        <v>32</v>
      </c>
      <c r="N76" s="323" t="s">
        <v>2080</v>
      </c>
      <c r="O76" s="431" t="s">
        <v>31</v>
      </c>
      <c r="P76" s="431"/>
      <c r="Q76" s="396">
        <v>0.45</v>
      </c>
      <c r="R76" s="396">
        <v>0</v>
      </c>
      <c r="S76" s="396">
        <v>0</v>
      </c>
      <c r="T76" s="397">
        <v>0</v>
      </c>
      <c r="U76" s="397">
        <v>0</v>
      </c>
      <c r="V76" s="397">
        <v>0</v>
      </c>
      <c r="W76" s="392">
        <v>0.45</v>
      </c>
      <c r="X76" s="398"/>
    </row>
    <row r="77" spans="2:24" s="404" customFormat="1" ht="33.75" x14ac:dyDescent="0.25">
      <c r="B77" s="402"/>
      <c r="C77" s="431" t="s">
        <v>986</v>
      </c>
      <c r="D77" s="431" t="s">
        <v>987</v>
      </c>
      <c r="E77" s="403"/>
      <c r="F77" s="402"/>
      <c r="G77" s="402"/>
      <c r="H77" s="390">
        <v>2.4359280000000001</v>
      </c>
      <c r="I77" s="298">
        <v>0</v>
      </c>
      <c r="J77" s="431"/>
      <c r="K77" s="431"/>
      <c r="L77" s="431"/>
      <c r="M77" s="431" t="s">
        <v>32</v>
      </c>
      <c r="N77" s="323" t="s">
        <v>2080</v>
      </c>
      <c r="O77" s="431" t="s">
        <v>31</v>
      </c>
      <c r="P77" s="431"/>
      <c r="Q77" s="396">
        <v>0.878</v>
      </c>
      <c r="R77" s="396">
        <v>0.85</v>
      </c>
      <c r="S77" s="396">
        <v>0.1</v>
      </c>
      <c r="T77" s="397">
        <v>0</v>
      </c>
      <c r="U77" s="397">
        <v>0</v>
      </c>
      <c r="V77" s="397">
        <v>0</v>
      </c>
      <c r="W77" s="392">
        <v>1.8280000000000001</v>
      </c>
      <c r="X77" s="398"/>
    </row>
    <row r="78" spans="2:24" s="404" customFormat="1" ht="33.75" x14ac:dyDescent="0.25">
      <c r="B78" s="402"/>
      <c r="C78" s="431" t="s">
        <v>988</v>
      </c>
      <c r="D78" s="431" t="s">
        <v>858</v>
      </c>
      <c r="E78" s="403"/>
      <c r="F78" s="440" t="s">
        <v>855</v>
      </c>
      <c r="G78" s="402"/>
      <c r="H78" s="390">
        <v>69.136266000000006</v>
      </c>
      <c r="I78" s="298">
        <v>0</v>
      </c>
      <c r="J78" s="431"/>
      <c r="K78" s="431"/>
      <c r="L78" s="431"/>
      <c r="M78" s="431" t="s">
        <v>415</v>
      </c>
      <c r="N78" s="323" t="s">
        <v>2080</v>
      </c>
      <c r="O78" s="431" t="s">
        <v>31</v>
      </c>
      <c r="P78" s="431"/>
      <c r="Q78" s="397">
        <v>0</v>
      </c>
      <c r="R78" s="397">
        <v>0.5</v>
      </c>
      <c r="S78" s="397">
        <v>1</v>
      </c>
      <c r="T78" s="397">
        <v>30.038304</v>
      </c>
      <c r="U78" s="397">
        <v>37.597962000000003</v>
      </c>
      <c r="V78" s="397">
        <v>0</v>
      </c>
      <c r="W78" s="392">
        <v>69.136266000000006</v>
      </c>
      <c r="X78" s="398"/>
    </row>
    <row r="79" spans="2:24" s="265" customFormat="1" ht="33.75" x14ac:dyDescent="0.25">
      <c r="B79" s="438" t="s">
        <v>989</v>
      </c>
      <c r="C79" s="432" t="s">
        <v>990</v>
      </c>
      <c r="D79" s="432"/>
      <c r="E79" s="438" t="s">
        <v>991</v>
      </c>
      <c r="F79" s="432"/>
      <c r="G79" s="432"/>
      <c r="H79" s="261">
        <v>3</v>
      </c>
      <c r="I79" s="298">
        <v>0</v>
      </c>
      <c r="J79" s="432"/>
      <c r="K79" s="432"/>
      <c r="L79" s="432"/>
      <c r="M79" s="432" t="s">
        <v>70</v>
      </c>
      <c r="N79" s="323" t="s">
        <v>33</v>
      </c>
      <c r="O79" s="432"/>
      <c r="P79" s="432"/>
      <c r="Q79" s="269"/>
      <c r="R79" s="269"/>
      <c r="S79" s="269"/>
      <c r="T79" s="269"/>
      <c r="U79" s="269">
        <v>1</v>
      </c>
      <c r="V79" s="269">
        <v>2</v>
      </c>
      <c r="W79" s="263">
        <v>3</v>
      </c>
      <c r="X79" s="264"/>
    </row>
    <row r="80" spans="2:24" s="265" customFormat="1" ht="56.25" x14ac:dyDescent="0.25">
      <c r="B80" s="438" t="s">
        <v>992</v>
      </c>
      <c r="C80" s="438" t="s">
        <v>993</v>
      </c>
      <c r="D80" s="438" t="s">
        <v>1924</v>
      </c>
      <c r="E80" s="438" t="s">
        <v>994</v>
      </c>
      <c r="F80" s="432" t="s">
        <v>995</v>
      </c>
      <c r="G80" s="432" t="s">
        <v>1895</v>
      </c>
      <c r="H80" s="261">
        <v>3.5</v>
      </c>
      <c r="I80" s="298">
        <v>17.399999999999999</v>
      </c>
      <c r="J80" s="432"/>
      <c r="K80" s="432"/>
      <c r="L80" s="432"/>
      <c r="M80" s="432" t="s">
        <v>138</v>
      </c>
      <c r="N80" s="323" t="s">
        <v>2093</v>
      </c>
      <c r="O80" s="432" t="s">
        <v>819</v>
      </c>
      <c r="P80" s="438"/>
      <c r="Q80" s="269">
        <v>1.5</v>
      </c>
      <c r="R80" s="269">
        <v>2</v>
      </c>
      <c r="S80" s="269">
        <v>0</v>
      </c>
      <c r="T80" s="269">
        <v>0</v>
      </c>
      <c r="U80" s="269"/>
      <c r="V80" s="269"/>
      <c r="W80" s="263">
        <v>3.5</v>
      </c>
      <c r="X80" s="264"/>
    </row>
    <row r="81" spans="2:24" s="265" customFormat="1" ht="11.25" customHeight="1" x14ac:dyDescent="0.25">
      <c r="B81" s="464" t="s">
        <v>996</v>
      </c>
      <c r="C81" s="464" t="s">
        <v>997</v>
      </c>
      <c r="D81" s="438"/>
      <c r="E81" s="464" t="s">
        <v>998</v>
      </c>
      <c r="F81" s="464"/>
      <c r="G81" s="464"/>
      <c r="H81" s="261">
        <v>27</v>
      </c>
      <c r="I81" s="435">
        <v>11.8</v>
      </c>
      <c r="J81" s="464"/>
      <c r="K81" s="464"/>
      <c r="L81" s="464"/>
      <c r="M81" s="432" t="s">
        <v>999</v>
      </c>
      <c r="N81" s="323" t="s">
        <v>999</v>
      </c>
      <c r="O81" s="464"/>
      <c r="P81" s="464"/>
      <c r="Q81" s="269">
        <v>0</v>
      </c>
      <c r="R81" s="269">
        <v>1</v>
      </c>
      <c r="S81" s="269">
        <v>1</v>
      </c>
      <c r="T81" s="269">
        <v>5</v>
      </c>
      <c r="U81" s="269">
        <v>10</v>
      </c>
      <c r="V81" s="269">
        <v>10</v>
      </c>
      <c r="W81" s="263">
        <v>27</v>
      </c>
      <c r="X81" s="264"/>
    </row>
    <row r="82" spans="2:24" s="265" customFormat="1" x14ac:dyDescent="0.25">
      <c r="B82" s="464"/>
      <c r="C82" s="464"/>
      <c r="D82" s="438"/>
      <c r="E82" s="464"/>
      <c r="F82" s="464"/>
      <c r="G82" s="464"/>
      <c r="H82" s="261">
        <v>20</v>
      </c>
      <c r="I82" s="435">
        <v>70</v>
      </c>
      <c r="J82" s="464"/>
      <c r="K82" s="464"/>
      <c r="L82" s="464"/>
      <c r="M82" s="432" t="s">
        <v>1000</v>
      </c>
      <c r="N82" s="323" t="s">
        <v>1000</v>
      </c>
      <c r="O82" s="464"/>
      <c r="P82" s="464"/>
      <c r="Q82" s="269"/>
      <c r="R82" s="269"/>
      <c r="S82" s="269"/>
      <c r="T82" s="269"/>
      <c r="U82" s="269"/>
      <c r="V82" s="269"/>
      <c r="W82" s="263">
        <v>0</v>
      </c>
      <c r="X82" s="264"/>
    </row>
    <row r="83" spans="2:24" s="265" customFormat="1" ht="45" x14ac:dyDescent="0.25">
      <c r="B83" s="438" t="s">
        <v>1001</v>
      </c>
      <c r="C83" s="432" t="s">
        <v>1002</v>
      </c>
      <c r="D83" s="432"/>
      <c r="E83" s="438" t="s">
        <v>1003</v>
      </c>
      <c r="F83" s="432"/>
      <c r="G83" s="432"/>
      <c r="H83" s="261">
        <v>1</v>
      </c>
      <c r="I83" s="298">
        <v>0</v>
      </c>
      <c r="J83" s="432"/>
      <c r="K83" s="432"/>
      <c r="L83" s="432"/>
      <c r="M83" s="432" t="s">
        <v>1004</v>
      </c>
      <c r="N83" s="323" t="s">
        <v>1004</v>
      </c>
      <c r="O83" s="432"/>
      <c r="P83" s="432"/>
      <c r="Q83" s="269"/>
      <c r="R83" s="269"/>
      <c r="S83" s="269"/>
      <c r="T83" s="269"/>
      <c r="U83" s="269"/>
      <c r="V83" s="269"/>
      <c r="W83" s="263">
        <v>0</v>
      </c>
      <c r="X83" s="264"/>
    </row>
    <row r="84" spans="2:24" s="265" customFormat="1" ht="33.75" x14ac:dyDescent="0.25">
      <c r="B84" s="438" t="s">
        <v>1005</v>
      </c>
      <c r="C84" s="432" t="s">
        <v>1006</v>
      </c>
      <c r="D84" s="432"/>
      <c r="E84" s="438" t="s">
        <v>1007</v>
      </c>
      <c r="F84" s="432"/>
      <c r="G84" s="432"/>
      <c r="H84" s="261">
        <v>5.5</v>
      </c>
      <c r="I84" s="298">
        <v>0</v>
      </c>
      <c r="J84" s="432"/>
      <c r="K84" s="432"/>
      <c r="L84" s="432"/>
      <c r="M84" s="432" t="s">
        <v>1004</v>
      </c>
      <c r="N84" s="323" t="s">
        <v>33</v>
      </c>
      <c r="O84" s="432"/>
      <c r="P84" s="432"/>
      <c r="Q84" s="269"/>
      <c r="R84" s="269"/>
      <c r="S84" s="269"/>
      <c r="T84" s="269"/>
      <c r="U84" s="269"/>
      <c r="V84" s="269">
        <v>0.5</v>
      </c>
      <c r="W84" s="263">
        <v>0.5</v>
      </c>
      <c r="X84" s="264"/>
    </row>
    <row r="85" spans="2:24" s="265" customFormat="1" ht="22.5" x14ac:dyDescent="0.25">
      <c r="B85" s="438" t="s">
        <v>1008</v>
      </c>
      <c r="C85" s="432" t="s">
        <v>1009</v>
      </c>
      <c r="D85" s="432"/>
      <c r="E85" s="438" t="s">
        <v>1010</v>
      </c>
      <c r="F85" s="432"/>
      <c r="G85" s="432"/>
      <c r="H85" s="261">
        <v>0.5</v>
      </c>
      <c r="I85" s="298">
        <v>0</v>
      </c>
      <c r="J85" s="432"/>
      <c r="K85" s="432"/>
      <c r="L85" s="432"/>
      <c r="M85" s="432" t="s">
        <v>33</v>
      </c>
      <c r="N85" s="323" t="s">
        <v>33</v>
      </c>
      <c r="O85" s="432"/>
      <c r="P85" s="432"/>
      <c r="Q85" s="269"/>
      <c r="R85" s="269"/>
      <c r="S85" s="269"/>
      <c r="T85" s="269"/>
      <c r="U85" s="269"/>
      <c r="V85" s="269"/>
      <c r="W85" s="263">
        <v>0</v>
      </c>
      <c r="X85" s="264"/>
    </row>
    <row r="86" spans="2:24" s="265" customFormat="1" ht="56.25" x14ac:dyDescent="0.25">
      <c r="B86" s="438" t="s">
        <v>1011</v>
      </c>
      <c r="C86" s="432" t="s">
        <v>1012</v>
      </c>
      <c r="D86" s="432"/>
      <c r="E86" s="438" t="s">
        <v>1013</v>
      </c>
      <c r="F86" s="432"/>
      <c r="G86" s="432"/>
      <c r="H86" s="261">
        <v>2</v>
      </c>
      <c r="I86" s="298">
        <v>0</v>
      </c>
      <c r="J86" s="432"/>
      <c r="K86" s="432"/>
      <c r="L86" s="432"/>
      <c r="M86" s="432" t="s">
        <v>1004</v>
      </c>
      <c r="N86" s="323" t="s">
        <v>33</v>
      </c>
      <c r="O86" s="432"/>
      <c r="P86" s="432"/>
      <c r="Q86" s="269"/>
      <c r="R86" s="269"/>
      <c r="S86" s="269"/>
      <c r="T86" s="269"/>
      <c r="U86" s="269">
        <v>1</v>
      </c>
      <c r="V86" s="269">
        <v>1</v>
      </c>
      <c r="W86" s="263">
        <v>2</v>
      </c>
      <c r="X86" s="264"/>
    </row>
    <row r="87" spans="2:24" s="265" customFormat="1" ht="22.5" x14ac:dyDescent="0.25">
      <c r="B87" s="438" t="s">
        <v>1014</v>
      </c>
      <c r="C87" s="432" t="s">
        <v>1015</v>
      </c>
      <c r="D87" s="432"/>
      <c r="E87" s="438" t="s">
        <v>1010</v>
      </c>
      <c r="F87" s="432"/>
      <c r="G87" s="432"/>
      <c r="H87" s="261">
        <v>0</v>
      </c>
      <c r="I87" s="298">
        <v>0</v>
      </c>
      <c r="J87" s="432"/>
      <c r="K87" s="432"/>
      <c r="L87" s="432"/>
      <c r="M87" s="432" t="s">
        <v>33</v>
      </c>
      <c r="N87" s="323" t="s">
        <v>33</v>
      </c>
      <c r="O87" s="432"/>
      <c r="P87" s="432"/>
      <c r="Q87" s="269"/>
      <c r="R87" s="269"/>
      <c r="S87" s="269"/>
      <c r="T87" s="269"/>
      <c r="U87" s="269"/>
      <c r="V87" s="269"/>
      <c r="W87" s="263">
        <v>0</v>
      </c>
      <c r="X87" s="264"/>
    </row>
    <row r="88" spans="2:24" s="265" customFormat="1" ht="22.5" x14ac:dyDescent="0.25">
      <c r="B88" s="438" t="s">
        <v>1016</v>
      </c>
      <c r="C88" s="432" t="s">
        <v>1017</v>
      </c>
      <c r="D88" s="432"/>
      <c r="E88" s="438" t="s">
        <v>1010</v>
      </c>
      <c r="F88" s="432"/>
      <c r="G88" s="432"/>
      <c r="H88" s="261">
        <v>0</v>
      </c>
      <c r="I88" s="298">
        <v>0</v>
      </c>
      <c r="J88" s="432"/>
      <c r="K88" s="432"/>
      <c r="L88" s="432"/>
      <c r="M88" s="432" t="s">
        <v>33</v>
      </c>
      <c r="N88" s="323" t="s">
        <v>33</v>
      </c>
      <c r="O88" s="432"/>
      <c r="P88" s="432"/>
      <c r="Q88" s="269"/>
      <c r="R88" s="269"/>
      <c r="S88" s="269"/>
      <c r="T88" s="269"/>
      <c r="U88" s="269"/>
      <c r="V88" s="269"/>
      <c r="W88" s="263">
        <v>0</v>
      </c>
      <c r="X88" s="264"/>
    </row>
    <row r="89" spans="2:24" s="265" customFormat="1" ht="22.5" x14ac:dyDescent="0.25">
      <c r="B89" s="438" t="s">
        <v>1018</v>
      </c>
      <c r="C89" s="432" t="s">
        <v>1019</v>
      </c>
      <c r="D89" s="432"/>
      <c r="E89" s="438" t="s">
        <v>1010</v>
      </c>
      <c r="F89" s="432"/>
      <c r="G89" s="432"/>
      <c r="H89" s="261">
        <v>0</v>
      </c>
      <c r="I89" s="298">
        <v>0</v>
      </c>
      <c r="J89" s="432"/>
      <c r="K89" s="432"/>
      <c r="L89" s="432"/>
      <c r="M89" s="432" t="s">
        <v>33</v>
      </c>
      <c r="N89" s="323" t="s">
        <v>33</v>
      </c>
      <c r="O89" s="432"/>
      <c r="P89" s="432"/>
      <c r="Q89" s="269"/>
      <c r="R89" s="269"/>
      <c r="S89" s="269"/>
      <c r="T89" s="269"/>
      <c r="U89" s="269"/>
      <c r="V89" s="269"/>
      <c r="W89" s="263">
        <v>0</v>
      </c>
      <c r="X89" s="264"/>
    </row>
    <row r="90" spans="2:24" s="265" customFormat="1" ht="33.75" x14ac:dyDescent="0.25">
      <c r="B90" s="438" t="s">
        <v>1020</v>
      </c>
      <c r="C90" s="432" t="s">
        <v>1021</v>
      </c>
      <c r="D90" s="432"/>
      <c r="E90" s="438" t="s">
        <v>1022</v>
      </c>
      <c r="F90" s="432"/>
      <c r="G90" s="432"/>
      <c r="H90" s="261">
        <v>0</v>
      </c>
      <c r="I90" s="298">
        <v>0</v>
      </c>
      <c r="J90" s="432"/>
      <c r="K90" s="432"/>
      <c r="L90" s="432"/>
      <c r="M90" s="432" t="s">
        <v>33</v>
      </c>
      <c r="N90" s="323" t="s">
        <v>33</v>
      </c>
      <c r="O90" s="432"/>
      <c r="P90" s="432"/>
      <c r="Q90" s="269"/>
      <c r="R90" s="269"/>
      <c r="S90" s="269"/>
      <c r="T90" s="269"/>
      <c r="U90" s="269"/>
      <c r="V90" s="269"/>
      <c r="W90" s="263">
        <v>0</v>
      </c>
      <c r="X90" s="264"/>
    </row>
    <row r="91" spans="2:24" s="265" customFormat="1" ht="33.75" x14ac:dyDescent="0.25">
      <c r="B91" s="438" t="s">
        <v>1023</v>
      </c>
      <c r="C91" s="432" t="s">
        <v>1024</v>
      </c>
      <c r="D91" s="432"/>
      <c r="E91" s="438" t="s">
        <v>1022</v>
      </c>
      <c r="F91" s="432"/>
      <c r="G91" s="432"/>
      <c r="H91" s="261">
        <v>6</v>
      </c>
      <c r="I91" s="298">
        <v>0</v>
      </c>
      <c r="J91" s="432"/>
      <c r="K91" s="432"/>
      <c r="L91" s="432"/>
      <c r="M91" s="432" t="s">
        <v>1004</v>
      </c>
      <c r="N91" s="323" t="s">
        <v>33</v>
      </c>
      <c r="O91" s="432"/>
      <c r="P91" s="432"/>
      <c r="Q91" s="269"/>
      <c r="R91" s="269"/>
      <c r="S91" s="269"/>
      <c r="T91" s="269"/>
      <c r="U91" s="269">
        <v>1</v>
      </c>
      <c r="V91" s="269">
        <v>5</v>
      </c>
      <c r="W91" s="263">
        <v>6</v>
      </c>
      <c r="X91" s="264"/>
    </row>
    <row r="92" spans="2:24" s="265" customFormat="1" ht="33.75" x14ac:dyDescent="0.25">
      <c r="B92" s="438" t="s">
        <v>1025</v>
      </c>
      <c r="C92" s="432" t="s">
        <v>1026</v>
      </c>
      <c r="D92" s="432"/>
      <c r="E92" s="438" t="s">
        <v>1022</v>
      </c>
      <c r="F92" s="432"/>
      <c r="G92" s="432"/>
      <c r="H92" s="261">
        <v>1</v>
      </c>
      <c r="I92" s="298">
        <v>0</v>
      </c>
      <c r="J92" s="432"/>
      <c r="K92" s="432"/>
      <c r="L92" s="432"/>
      <c r="M92" s="432" t="s">
        <v>1004</v>
      </c>
      <c r="N92" s="323" t="s">
        <v>33</v>
      </c>
      <c r="O92" s="432"/>
      <c r="P92" s="432"/>
      <c r="Q92" s="269"/>
      <c r="R92" s="269"/>
      <c r="S92" s="269"/>
      <c r="T92" s="269"/>
      <c r="U92" s="269"/>
      <c r="V92" s="269"/>
      <c r="W92" s="263">
        <v>0</v>
      </c>
      <c r="X92" s="264"/>
    </row>
    <row r="93" spans="2:24" s="265" customFormat="1" ht="22.5" x14ac:dyDescent="0.25">
      <c r="B93" s="438" t="s">
        <v>1027</v>
      </c>
      <c r="C93" s="432" t="s">
        <v>1028</v>
      </c>
      <c r="D93" s="432"/>
      <c r="E93" s="438" t="s">
        <v>1010</v>
      </c>
      <c r="F93" s="432"/>
      <c r="G93" s="432"/>
      <c r="H93" s="261">
        <v>1</v>
      </c>
      <c r="I93" s="298">
        <v>0</v>
      </c>
      <c r="J93" s="432"/>
      <c r="K93" s="432"/>
      <c r="L93" s="432"/>
      <c r="M93" s="432" t="s">
        <v>1004</v>
      </c>
      <c r="N93" s="323" t="s">
        <v>33</v>
      </c>
      <c r="O93" s="432"/>
      <c r="P93" s="432"/>
      <c r="Q93" s="269"/>
      <c r="R93" s="269"/>
      <c r="S93" s="269"/>
      <c r="T93" s="269"/>
      <c r="U93" s="269"/>
      <c r="V93" s="269"/>
      <c r="W93" s="263">
        <v>0</v>
      </c>
      <c r="X93" s="264"/>
    </row>
    <row r="94" spans="2:24" s="265" customFormat="1" ht="33.75" x14ac:dyDescent="0.25">
      <c r="B94" s="438" t="s">
        <v>1029</v>
      </c>
      <c r="C94" s="432" t="s">
        <v>1030</v>
      </c>
      <c r="D94" s="432"/>
      <c r="E94" s="438" t="s">
        <v>1022</v>
      </c>
      <c r="F94" s="432"/>
      <c r="G94" s="432"/>
      <c r="H94" s="261">
        <v>6</v>
      </c>
      <c r="I94" s="298">
        <v>0</v>
      </c>
      <c r="J94" s="432"/>
      <c r="K94" s="432"/>
      <c r="L94" s="432"/>
      <c r="M94" s="432" t="s">
        <v>1004</v>
      </c>
      <c r="N94" s="323" t="s">
        <v>33</v>
      </c>
      <c r="O94" s="432"/>
      <c r="P94" s="432"/>
      <c r="Q94" s="269"/>
      <c r="R94" s="269"/>
      <c r="S94" s="269"/>
      <c r="T94" s="269"/>
      <c r="U94" s="269">
        <v>1</v>
      </c>
      <c r="V94" s="269">
        <v>5</v>
      </c>
      <c r="W94" s="263">
        <v>6</v>
      </c>
      <c r="X94" s="264"/>
    </row>
    <row r="95" spans="2:24" s="265" customFormat="1" ht="90" x14ac:dyDescent="0.25">
      <c r="B95" s="438" t="s">
        <v>1031</v>
      </c>
      <c r="C95" s="432" t="s">
        <v>1032</v>
      </c>
      <c r="D95" s="432" t="s">
        <v>1033</v>
      </c>
      <c r="E95" s="438" t="s">
        <v>992</v>
      </c>
      <c r="F95" s="432" t="s">
        <v>1896</v>
      </c>
      <c r="G95" s="270" t="s">
        <v>1925</v>
      </c>
      <c r="H95" s="261">
        <v>32</v>
      </c>
      <c r="I95" s="298">
        <v>35</v>
      </c>
      <c r="J95" s="270"/>
      <c r="K95" s="270"/>
      <c r="L95" s="270"/>
      <c r="M95" s="270" t="s">
        <v>30</v>
      </c>
      <c r="N95" s="323" t="s">
        <v>30</v>
      </c>
      <c r="O95" s="270"/>
      <c r="P95" s="432"/>
      <c r="Q95" s="359">
        <v>14</v>
      </c>
      <c r="R95" s="359">
        <v>10</v>
      </c>
      <c r="S95" s="269"/>
      <c r="T95" s="269"/>
      <c r="U95" s="269"/>
      <c r="V95" s="269"/>
      <c r="W95" s="263">
        <v>24</v>
      </c>
      <c r="X95" s="264"/>
    </row>
    <row r="96" spans="2:24" s="265" customFormat="1" ht="45" x14ac:dyDescent="0.25">
      <c r="B96" s="438" t="s">
        <v>1034</v>
      </c>
      <c r="C96" s="432" t="s">
        <v>1035</v>
      </c>
      <c r="D96" s="432"/>
      <c r="E96" s="438" t="s">
        <v>1036</v>
      </c>
      <c r="F96" s="432"/>
      <c r="G96" s="432"/>
      <c r="H96" s="261">
        <v>5</v>
      </c>
      <c r="I96" s="298">
        <v>0</v>
      </c>
      <c r="J96" s="432"/>
      <c r="K96" s="432"/>
      <c r="L96" s="432"/>
      <c r="M96" s="432" t="s">
        <v>1004</v>
      </c>
      <c r="N96" s="323" t="s">
        <v>33</v>
      </c>
      <c r="O96" s="432"/>
      <c r="P96" s="432"/>
      <c r="Q96" s="269"/>
      <c r="R96" s="269"/>
      <c r="S96" s="269"/>
      <c r="T96" s="269"/>
      <c r="U96" s="269"/>
      <c r="V96" s="269"/>
      <c r="W96" s="263">
        <v>0</v>
      </c>
      <c r="X96" s="264"/>
    </row>
    <row r="97" spans="2:24" s="267" customFormat="1" ht="39" customHeight="1" x14ac:dyDescent="0.25">
      <c r="B97" s="437" t="s">
        <v>1037</v>
      </c>
      <c r="C97" s="355" t="s">
        <v>1038</v>
      </c>
      <c r="D97" s="462" t="s">
        <v>1039</v>
      </c>
      <c r="E97" s="462"/>
      <c r="F97" s="462"/>
      <c r="G97" s="462"/>
      <c r="H97" s="462"/>
      <c r="I97" s="462"/>
      <c r="J97" s="462"/>
      <c r="K97" s="462"/>
      <c r="L97" s="462"/>
      <c r="M97" s="462"/>
      <c r="N97" s="462"/>
      <c r="O97" s="462"/>
      <c r="P97" s="462"/>
      <c r="Q97" s="462"/>
      <c r="R97" s="462"/>
      <c r="S97" s="462"/>
      <c r="T97" s="462"/>
      <c r="U97" s="462"/>
      <c r="V97" s="462"/>
      <c r="W97" s="462"/>
      <c r="X97" s="259"/>
    </row>
    <row r="98" spans="2:24" s="275" customFormat="1" x14ac:dyDescent="0.25">
      <c r="B98" s="438" t="s">
        <v>1040</v>
      </c>
      <c r="C98" s="432" t="s">
        <v>642</v>
      </c>
      <c r="D98" s="432"/>
      <c r="E98" s="438"/>
      <c r="F98" s="432"/>
      <c r="G98" s="432"/>
      <c r="H98" s="261">
        <v>0</v>
      </c>
      <c r="I98" s="298">
        <v>0</v>
      </c>
      <c r="J98" s="432"/>
      <c r="K98" s="432"/>
      <c r="L98" s="432"/>
      <c r="M98" s="432"/>
      <c r="N98" s="323">
        <v>2016</v>
      </c>
      <c r="O98" s="432"/>
      <c r="P98" s="432"/>
      <c r="Q98" s="269"/>
      <c r="R98" s="269"/>
      <c r="S98" s="269"/>
      <c r="T98" s="269"/>
      <c r="U98" s="269"/>
      <c r="V98" s="269"/>
      <c r="W98" s="263">
        <v>0</v>
      </c>
      <c r="X98" s="264"/>
    </row>
    <row r="99" spans="2:24" s="265" customFormat="1" ht="22.5" x14ac:dyDescent="0.25">
      <c r="B99" s="438" t="s">
        <v>1041</v>
      </c>
      <c r="C99" s="438" t="s">
        <v>1042</v>
      </c>
      <c r="D99" s="438"/>
      <c r="E99" s="438"/>
      <c r="F99" s="432"/>
      <c r="G99" s="432"/>
      <c r="H99" s="261">
        <v>0</v>
      </c>
      <c r="I99" s="298">
        <v>43.8</v>
      </c>
      <c r="J99" s="432"/>
      <c r="K99" s="432"/>
      <c r="L99" s="432"/>
      <c r="M99" s="438" t="s">
        <v>1891</v>
      </c>
      <c r="N99" s="362">
        <v>2016</v>
      </c>
      <c r="O99" s="432" t="s">
        <v>569</v>
      </c>
      <c r="P99" s="438"/>
      <c r="Q99" s="354"/>
      <c r="R99" s="354"/>
      <c r="S99" s="354"/>
      <c r="T99" s="354"/>
      <c r="U99" s="354"/>
      <c r="V99" s="354"/>
      <c r="W99" s="263">
        <v>0</v>
      </c>
      <c r="X99" s="264"/>
    </row>
    <row r="100" spans="2:24" s="394" customFormat="1" ht="67.5" x14ac:dyDescent="0.25">
      <c r="B100" s="440"/>
      <c r="C100" s="440" t="s">
        <v>1043</v>
      </c>
      <c r="D100" s="440" t="s">
        <v>1044</v>
      </c>
      <c r="E100" s="440"/>
      <c r="F100" s="405" t="s">
        <v>1045</v>
      </c>
      <c r="G100" s="431" t="s">
        <v>855</v>
      </c>
      <c r="H100" s="390">
        <v>17.78</v>
      </c>
      <c r="I100" s="298">
        <v>0</v>
      </c>
      <c r="J100" s="431"/>
      <c r="K100" s="431"/>
      <c r="L100" s="431"/>
      <c r="M100" s="431" t="s">
        <v>120</v>
      </c>
      <c r="N100" s="323" t="s">
        <v>2080</v>
      </c>
      <c r="O100" s="431" t="s">
        <v>31</v>
      </c>
      <c r="P100" s="431" t="s">
        <v>1881</v>
      </c>
      <c r="Q100" s="397">
        <v>2.82</v>
      </c>
      <c r="R100" s="397">
        <v>3.5</v>
      </c>
      <c r="S100" s="397">
        <v>2</v>
      </c>
      <c r="T100" s="397">
        <v>2</v>
      </c>
      <c r="U100" s="397">
        <v>2</v>
      </c>
      <c r="V100" s="397">
        <v>2</v>
      </c>
      <c r="W100" s="392">
        <v>14.32</v>
      </c>
      <c r="X100" s="398"/>
    </row>
    <row r="101" spans="2:24" s="394" customFormat="1" ht="146.25" x14ac:dyDescent="0.25">
      <c r="B101" s="440"/>
      <c r="C101" s="440" t="s">
        <v>1046</v>
      </c>
      <c r="D101" s="440" t="s">
        <v>1047</v>
      </c>
      <c r="E101" s="440"/>
      <c r="F101" s="405" t="s">
        <v>1048</v>
      </c>
      <c r="G101" s="431" t="s">
        <v>855</v>
      </c>
      <c r="H101" s="390">
        <v>13.95</v>
      </c>
      <c r="I101" s="298">
        <v>0</v>
      </c>
      <c r="J101" s="431"/>
      <c r="K101" s="431"/>
      <c r="L101" s="431"/>
      <c r="M101" s="431" t="s">
        <v>120</v>
      </c>
      <c r="N101" s="323" t="s">
        <v>2080</v>
      </c>
      <c r="O101" s="431" t="s">
        <v>31</v>
      </c>
      <c r="P101" s="431"/>
      <c r="Q101" s="397">
        <v>1.5</v>
      </c>
      <c r="R101" s="397">
        <v>2</v>
      </c>
      <c r="S101" s="397">
        <v>2</v>
      </c>
      <c r="T101" s="397">
        <v>2</v>
      </c>
      <c r="U101" s="397">
        <v>2</v>
      </c>
      <c r="V101" s="397">
        <v>2</v>
      </c>
      <c r="W101" s="392">
        <v>11.5</v>
      </c>
      <c r="X101" s="398"/>
    </row>
    <row r="102" spans="2:24" s="394" customFormat="1" ht="90" x14ac:dyDescent="0.25">
      <c r="B102" s="440"/>
      <c r="C102" s="440" t="s">
        <v>1049</v>
      </c>
      <c r="D102" s="440" t="s">
        <v>1050</v>
      </c>
      <c r="E102" s="440"/>
      <c r="F102" s="405" t="s">
        <v>1749</v>
      </c>
      <c r="G102" s="431" t="s">
        <v>855</v>
      </c>
      <c r="H102" s="390">
        <v>1</v>
      </c>
      <c r="I102" s="298">
        <v>0</v>
      </c>
      <c r="J102" s="431"/>
      <c r="K102" s="431"/>
      <c r="L102" s="431"/>
      <c r="M102" s="431">
        <v>2017</v>
      </c>
      <c r="N102" s="323" t="s">
        <v>2080</v>
      </c>
      <c r="O102" s="431" t="s">
        <v>31</v>
      </c>
      <c r="P102" s="431"/>
      <c r="Q102" s="397">
        <v>0</v>
      </c>
      <c r="R102" s="397">
        <v>0</v>
      </c>
      <c r="S102" s="397">
        <v>0</v>
      </c>
      <c r="T102" s="397"/>
      <c r="U102" s="397"/>
      <c r="V102" s="397"/>
      <c r="W102" s="392">
        <v>0</v>
      </c>
      <c r="X102" s="398"/>
    </row>
    <row r="103" spans="2:24" ht="11.25" customHeight="1" x14ac:dyDescent="0.25">
      <c r="B103" s="463" t="s">
        <v>1051</v>
      </c>
      <c r="C103" s="463"/>
      <c r="D103" s="463"/>
      <c r="E103" s="463"/>
      <c r="F103" s="463"/>
      <c r="G103" s="463"/>
      <c r="H103" s="463"/>
      <c r="I103" s="463"/>
      <c r="J103" s="463"/>
      <c r="K103" s="463"/>
      <c r="L103" s="463"/>
      <c r="M103" s="463"/>
      <c r="N103" s="463"/>
      <c r="O103" s="463"/>
      <c r="P103" s="463"/>
      <c r="Q103" s="463"/>
      <c r="R103" s="463"/>
      <c r="S103" s="463"/>
      <c r="T103" s="463"/>
      <c r="U103" s="463"/>
      <c r="V103" s="463"/>
      <c r="W103" s="463"/>
    </row>
    <row r="104" spans="2:24" s="267" customFormat="1" ht="44.25" customHeight="1" x14ac:dyDescent="0.25">
      <c r="B104" s="437" t="s">
        <v>1052</v>
      </c>
      <c r="C104" s="355" t="s">
        <v>1053</v>
      </c>
      <c r="D104" s="462" t="s">
        <v>1054</v>
      </c>
      <c r="E104" s="462"/>
      <c r="F104" s="462"/>
      <c r="G104" s="462"/>
      <c r="H104" s="462"/>
      <c r="I104" s="462"/>
      <c r="J104" s="462"/>
      <c r="K104" s="462"/>
      <c r="L104" s="462"/>
      <c r="M104" s="462"/>
      <c r="N104" s="462"/>
      <c r="O104" s="462"/>
      <c r="P104" s="462"/>
      <c r="Q104" s="462"/>
      <c r="R104" s="462"/>
      <c r="S104" s="462"/>
      <c r="T104" s="462"/>
      <c r="U104" s="462"/>
      <c r="V104" s="462"/>
      <c r="W104" s="462"/>
      <c r="X104" s="259"/>
    </row>
    <row r="105" spans="2:24" s="265" customFormat="1" ht="67.5" x14ac:dyDescent="0.25">
      <c r="B105" s="438" t="s">
        <v>1055</v>
      </c>
      <c r="C105" s="432" t="s">
        <v>1056</v>
      </c>
      <c r="D105" s="432"/>
      <c r="E105" s="438"/>
      <c r="F105" s="432" t="s">
        <v>1750</v>
      </c>
      <c r="G105" s="432"/>
      <c r="H105" s="261">
        <v>0</v>
      </c>
      <c r="I105" s="298">
        <v>0</v>
      </c>
      <c r="J105" s="432"/>
      <c r="K105" s="432"/>
      <c r="L105" s="432"/>
      <c r="M105" s="432"/>
      <c r="N105" s="323" t="s">
        <v>2083</v>
      </c>
      <c r="O105" s="432"/>
      <c r="P105" s="432"/>
      <c r="Q105" s="269"/>
      <c r="R105" s="269"/>
      <c r="S105" s="269"/>
      <c r="T105" s="269"/>
      <c r="U105" s="269"/>
      <c r="V105" s="269"/>
      <c r="W105" s="263">
        <v>0</v>
      </c>
      <c r="X105" s="264"/>
    </row>
    <row r="106" spans="2:24" s="267" customFormat="1" ht="57" customHeight="1" x14ac:dyDescent="0.25">
      <c r="B106" s="437" t="s">
        <v>1057</v>
      </c>
      <c r="C106" s="355" t="s">
        <v>1058</v>
      </c>
      <c r="D106" s="462" t="s">
        <v>1059</v>
      </c>
      <c r="E106" s="462"/>
      <c r="F106" s="462"/>
      <c r="G106" s="462"/>
      <c r="H106" s="462"/>
      <c r="I106" s="462"/>
      <c r="J106" s="462"/>
      <c r="K106" s="462"/>
      <c r="L106" s="462"/>
      <c r="M106" s="462"/>
      <c r="N106" s="462"/>
      <c r="O106" s="462"/>
      <c r="P106" s="462"/>
      <c r="Q106" s="462"/>
      <c r="R106" s="462"/>
      <c r="S106" s="462"/>
      <c r="T106" s="462"/>
      <c r="U106" s="462"/>
      <c r="V106" s="462"/>
      <c r="W106" s="462"/>
      <c r="X106" s="259"/>
    </row>
    <row r="107" spans="2:24" s="265" customFormat="1" ht="135" x14ac:dyDescent="0.25">
      <c r="B107" s="438" t="s">
        <v>1060</v>
      </c>
      <c r="C107" s="432" t="s">
        <v>1061</v>
      </c>
      <c r="D107" s="432"/>
      <c r="E107" s="438"/>
      <c r="F107" s="432" t="s">
        <v>1882</v>
      </c>
      <c r="G107" s="432"/>
      <c r="H107" s="261">
        <v>350</v>
      </c>
      <c r="I107" s="298">
        <v>366</v>
      </c>
      <c r="J107" s="432"/>
      <c r="K107" s="432"/>
      <c r="L107" s="432"/>
      <c r="M107" s="432" t="s">
        <v>1062</v>
      </c>
      <c r="N107" s="323" t="s">
        <v>2083</v>
      </c>
      <c r="O107" s="432"/>
      <c r="P107" s="432"/>
      <c r="Q107" s="269">
        <v>50</v>
      </c>
      <c r="R107" s="269">
        <v>50</v>
      </c>
      <c r="S107" s="269">
        <v>50</v>
      </c>
      <c r="T107" s="269">
        <v>50</v>
      </c>
      <c r="U107" s="269">
        <v>50</v>
      </c>
      <c r="V107" s="269">
        <v>50</v>
      </c>
      <c r="W107" s="263">
        <v>300</v>
      </c>
      <c r="X107" s="264"/>
    </row>
    <row r="108" spans="2:24" s="267" customFormat="1" ht="47.25" customHeight="1" x14ac:dyDescent="0.25">
      <c r="B108" s="437" t="s">
        <v>1063</v>
      </c>
      <c r="C108" s="355" t="s">
        <v>1064</v>
      </c>
      <c r="D108" s="462" t="s">
        <v>1065</v>
      </c>
      <c r="E108" s="462"/>
      <c r="F108" s="462"/>
      <c r="G108" s="462"/>
      <c r="H108" s="462"/>
      <c r="I108" s="462"/>
      <c r="J108" s="462"/>
      <c r="K108" s="462"/>
      <c r="L108" s="462"/>
      <c r="M108" s="462"/>
      <c r="N108" s="462"/>
      <c r="O108" s="462"/>
      <c r="P108" s="462"/>
      <c r="Q108" s="462"/>
      <c r="R108" s="462"/>
      <c r="S108" s="462"/>
      <c r="T108" s="462"/>
      <c r="U108" s="462"/>
      <c r="V108" s="462"/>
      <c r="W108" s="462"/>
      <c r="X108" s="259"/>
    </row>
    <row r="109" spans="2:24" s="265" customFormat="1" ht="11.25" customHeight="1" x14ac:dyDescent="0.25">
      <c r="B109" s="470" t="s">
        <v>1066</v>
      </c>
      <c r="C109" s="470" t="s">
        <v>1067</v>
      </c>
      <c r="D109" s="470"/>
      <c r="E109" s="470" t="s">
        <v>769</v>
      </c>
      <c r="F109" s="470" t="s">
        <v>1068</v>
      </c>
      <c r="G109" s="470" t="s">
        <v>1884</v>
      </c>
      <c r="H109" s="261">
        <v>778.68932699999982</v>
      </c>
      <c r="I109" s="465">
        <v>630</v>
      </c>
      <c r="J109" s="470" t="s">
        <v>1751</v>
      </c>
      <c r="K109" s="470"/>
      <c r="L109" s="470"/>
      <c r="M109" s="470" t="s">
        <v>1062</v>
      </c>
      <c r="N109" s="466" t="s">
        <v>2083</v>
      </c>
      <c r="O109" s="470"/>
      <c r="P109" s="432" t="s">
        <v>1926</v>
      </c>
      <c r="Q109" s="269">
        <v>88.38</v>
      </c>
      <c r="R109" s="269">
        <v>88.38</v>
      </c>
      <c r="S109" s="269">
        <v>88.384959999999992</v>
      </c>
      <c r="T109" s="269">
        <v>88.384959999999992</v>
      </c>
      <c r="U109" s="269">
        <v>88.384959999999992</v>
      </c>
      <c r="V109" s="269">
        <v>88.384959999999992</v>
      </c>
      <c r="W109" s="263">
        <v>530.2998399999999</v>
      </c>
      <c r="X109" s="264"/>
    </row>
    <row r="110" spans="2:24" s="265" customFormat="1" ht="15" customHeight="1" x14ac:dyDescent="0.25">
      <c r="B110" s="470"/>
      <c r="C110" s="470"/>
      <c r="D110" s="470"/>
      <c r="E110" s="470"/>
      <c r="F110" s="470"/>
      <c r="G110" s="470"/>
      <c r="H110" s="261">
        <v>239</v>
      </c>
      <c r="I110" s="465"/>
      <c r="J110" s="470"/>
      <c r="K110" s="470"/>
      <c r="L110" s="470"/>
      <c r="M110" s="470"/>
      <c r="N110" s="466"/>
      <c r="O110" s="470"/>
      <c r="P110" s="432" t="s">
        <v>1927</v>
      </c>
      <c r="Q110" s="269">
        <v>34</v>
      </c>
      <c r="R110" s="269">
        <v>34</v>
      </c>
      <c r="S110" s="269">
        <v>34</v>
      </c>
      <c r="T110" s="269">
        <v>34</v>
      </c>
      <c r="U110" s="269">
        <v>34</v>
      </c>
      <c r="V110" s="269">
        <v>34</v>
      </c>
      <c r="W110" s="263">
        <v>204</v>
      </c>
      <c r="X110" s="264"/>
    </row>
    <row r="111" spans="2:24" s="265" customFormat="1" ht="15" customHeight="1" x14ac:dyDescent="0.25">
      <c r="B111" s="470"/>
      <c r="C111" s="470"/>
      <c r="D111" s="470"/>
      <c r="E111" s="470"/>
      <c r="F111" s="470"/>
      <c r="G111" s="470"/>
      <c r="H111" s="261">
        <v>70</v>
      </c>
      <c r="I111" s="465"/>
      <c r="J111" s="470"/>
      <c r="K111" s="470"/>
      <c r="L111" s="470"/>
      <c r="M111" s="470"/>
      <c r="N111" s="466"/>
      <c r="O111" s="470"/>
      <c r="P111" s="432" t="s">
        <v>1928</v>
      </c>
      <c r="Q111" s="269">
        <v>10</v>
      </c>
      <c r="R111" s="269">
        <v>10</v>
      </c>
      <c r="S111" s="269">
        <v>10</v>
      </c>
      <c r="T111" s="269">
        <v>10</v>
      </c>
      <c r="U111" s="269">
        <v>10</v>
      </c>
      <c r="V111" s="269">
        <v>10</v>
      </c>
      <c r="W111" s="263">
        <v>60</v>
      </c>
      <c r="X111" s="264"/>
    </row>
    <row r="112" spans="2:24" s="265" customFormat="1" ht="33.75" x14ac:dyDescent="0.25">
      <c r="B112" s="438" t="s">
        <v>1069</v>
      </c>
      <c r="C112" s="432" t="s">
        <v>1070</v>
      </c>
      <c r="D112" s="432"/>
      <c r="E112" s="438"/>
      <c r="F112" s="432" t="s">
        <v>1752</v>
      </c>
      <c r="G112" s="432"/>
      <c r="H112" s="261">
        <v>0</v>
      </c>
      <c r="I112" s="298">
        <v>0.1</v>
      </c>
      <c r="J112" s="432"/>
      <c r="K112" s="432"/>
      <c r="L112" s="432"/>
      <c r="M112" s="432"/>
      <c r="N112" s="323">
        <v>2018</v>
      </c>
      <c r="O112" s="432"/>
      <c r="P112" s="432"/>
      <c r="Q112" s="269"/>
      <c r="R112" s="269"/>
      <c r="S112" s="269"/>
      <c r="T112" s="269"/>
      <c r="U112" s="269"/>
      <c r="V112" s="269"/>
      <c r="W112" s="263">
        <v>0</v>
      </c>
      <c r="X112" s="264"/>
    </row>
    <row r="113" spans="2:24" s="267" customFormat="1" ht="45" customHeight="1" x14ac:dyDescent="0.25">
      <c r="B113" s="437" t="s">
        <v>1071</v>
      </c>
      <c r="C113" s="355" t="s">
        <v>1072</v>
      </c>
      <c r="D113" s="462" t="s">
        <v>1073</v>
      </c>
      <c r="E113" s="462"/>
      <c r="F113" s="462"/>
      <c r="G113" s="462"/>
      <c r="H113" s="462"/>
      <c r="I113" s="462"/>
      <c r="J113" s="462"/>
      <c r="K113" s="462"/>
      <c r="L113" s="462"/>
      <c r="M113" s="462"/>
      <c r="N113" s="462"/>
      <c r="O113" s="462"/>
      <c r="P113" s="462"/>
      <c r="Q113" s="462"/>
      <c r="R113" s="462"/>
      <c r="S113" s="462"/>
      <c r="T113" s="462"/>
      <c r="U113" s="462"/>
      <c r="V113" s="462"/>
      <c r="W113" s="462"/>
      <c r="X113" s="259"/>
    </row>
    <row r="114" spans="2:24" s="265" customFormat="1" ht="22.5" x14ac:dyDescent="0.25">
      <c r="B114" s="438" t="s">
        <v>1074</v>
      </c>
      <c r="C114" s="438" t="s">
        <v>1075</v>
      </c>
      <c r="D114" s="438"/>
      <c r="E114" s="438"/>
      <c r="F114" s="438"/>
      <c r="G114" s="438"/>
      <c r="H114" s="261">
        <v>77.8</v>
      </c>
      <c r="I114" s="298">
        <v>160</v>
      </c>
      <c r="J114" s="358"/>
      <c r="K114" s="442"/>
      <c r="L114" s="438"/>
      <c r="M114" s="438" t="s">
        <v>120</v>
      </c>
      <c r="N114" s="362" t="s">
        <v>1000</v>
      </c>
      <c r="O114" s="432"/>
      <c r="P114" s="438"/>
      <c r="Q114" s="269">
        <v>14</v>
      </c>
      <c r="R114" s="269">
        <v>11.7</v>
      </c>
      <c r="S114" s="269">
        <v>11.7</v>
      </c>
      <c r="T114" s="269">
        <v>11.8</v>
      </c>
      <c r="U114" s="269">
        <v>11.8</v>
      </c>
      <c r="V114" s="269">
        <v>11.8</v>
      </c>
      <c r="W114" s="263">
        <v>72.8</v>
      </c>
      <c r="X114" s="264"/>
    </row>
    <row r="115" spans="2:24" s="267" customFormat="1" ht="45" customHeight="1" x14ac:dyDescent="0.25">
      <c r="B115" s="437" t="s">
        <v>1076</v>
      </c>
      <c r="C115" s="355" t="s">
        <v>1077</v>
      </c>
      <c r="D115" s="462" t="s">
        <v>1078</v>
      </c>
      <c r="E115" s="462"/>
      <c r="F115" s="462"/>
      <c r="G115" s="462"/>
      <c r="H115" s="462"/>
      <c r="I115" s="462"/>
      <c r="J115" s="462"/>
      <c r="K115" s="462"/>
      <c r="L115" s="462"/>
      <c r="M115" s="462"/>
      <c r="N115" s="462"/>
      <c r="O115" s="462"/>
      <c r="P115" s="462"/>
      <c r="Q115" s="462"/>
      <c r="R115" s="462"/>
      <c r="S115" s="462"/>
      <c r="T115" s="462"/>
      <c r="U115" s="462"/>
      <c r="V115" s="462"/>
      <c r="W115" s="462"/>
      <c r="X115" s="259"/>
    </row>
    <row r="116" spans="2:24" s="265" customFormat="1" ht="78.75" x14ac:dyDescent="0.25">
      <c r="B116" s="438" t="s">
        <v>1079</v>
      </c>
      <c r="C116" s="432" t="s">
        <v>1080</v>
      </c>
      <c r="D116" s="432"/>
      <c r="E116" s="438" t="s">
        <v>952</v>
      </c>
      <c r="F116" s="432" t="s">
        <v>1753</v>
      </c>
      <c r="G116" s="432"/>
      <c r="H116" s="261">
        <v>0</v>
      </c>
      <c r="I116" s="298">
        <v>0</v>
      </c>
      <c r="J116" s="432"/>
      <c r="K116" s="432"/>
      <c r="L116" s="432"/>
      <c r="M116" s="432"/>
      <c r="N116" s="323" t="s">
        <v>26</v>
      </c>
      <c r="O116" s="432"/>
      <c r="P116" s="432"/>
      <c r="Q116" s="269"/>
      <c r="R116" s="269"/>
      <c r="S116" s="269"/>
      <c r="T116" s="269"/>
      <c r="U116" s="269"/>
      <c r="V116" s="269"/>
      <c r="W116" s="263">
        <v>0</v>
      </c>
      <c r="X116" s="264"/>
    </row>
    <row r="117" spans="2:24" s="267" customFormat="1" ht="33.75" customHeight="1" x14ac:dyDescent="0.25">
      <c r="B117" s="437" t="s">
        <v>1081</v>
      </c>
      <c r="C117" s="355" t="s">
        <v>639</v>
      </c>
      <c r="D117" s="462" t="s">
        <v>1082</v>
      </c>
      <c r="E117" s="462"/>
      <c r="F117" s="462"/>
      <c r="G117" s="462"/>
      <c r="H117" s="462"/>
      <c r="I117" s="462"/>
      <c r="J117" s="462"/>
      <c r="K117" s="462"/>
      <c r="L117" s="462"/>
      <c r="M117" s="462"/>
      <c r="N117" s="462"/>
      <c r="O117" s="462"/>
      <c r="P117" s="462"/>
      <c r="Q117" s="462"/>
      <c r="R117" s="462"/>
      <c r="S117" s="462"/>
      <c r="T117" s="462"/>
      <c r="U117" s="462"/>
      <c r="V117" s="462"/>
      <c r="W117" s="462"/>
      <c r="X117" s="259"/>
    </row>
    <row r="118" spans="2:24" s="265" customFormat="1" ht="78.75" x14ac:dyDescent="0.25">
      <c r="B118" s="438" t="s">
        <v>1083</v>
      </c>
      <c r="C118" s="432" t="s">
        <v>1084</v>
      </c>
      <c r="D118" s="432"/>
      <c r="E118" s="438"/>
      <c r="F118" s="432" t="s">
        <v>1754</v>
      </c>
      <c r="G118" s="432"/>
      <c r="H118" s="261">
        <v>0</v>
      </c>
      <c r="I118" s="298">
        <v>0</v>
      </c>
      <c r="J118" s="432"/>
      <c r="K118" s="432"/>
      <c r="L118" s="432"/>
      <c r="M118" s="432"/>
      <c r="N118" s="323">
        <v>2016</v>
      </c>
      <c r="O118" s="432"/>
      <c r="P118" s="432"/>
      <c r="Q118" s="269"/>
      <c r="R118" s="269"/>
      <c r="S118" s="269"/>
      <c r="T118" s="269"/>
      <c r="U118" s="269"/>
      <c r="V118" s="269"/>
      <c r="W118" s="263">
        <v>0</v>
      </c>
      <c r="X118" s="264"/>
    </row>
    <row r="119" spans="2:24" s="267" customFormat="1" ht="45.75" customHeight="1" x14ac:dyDescent="0.25">
      <c r="B119" s="437" t="s">
        <v>1085</v>
      </c>
      <c r="C119" s="355" t="s">
        <v>1086</v>
      </c>
      <c r="D119" s="462" t="s">
        <v>1087</v>
      </c>
      <c r="E119" s="462"/>
      <c r="F119" s="462"/>
      <c r="G119" s="462"/>
      <c r="H119" s="462"/>
      <c r="I119" s="462"/>
      <c r="J119" s="462"/>
      <c r="K119" s="462"/>
      <c r="L119" s="462"/>
      <c r="M119" s="462"/>
      <c r="N119" s="462"/>
      <c r="O119" s="462"/>
      <c r="P119" s="462"/>
      <c r="Q119" s="462"/>
      <c r="R119" s="462"/>
      <c r="S119" s="462"/>
      <c r="T119" s="462"/>
      <c r="U119" s="462"/>
      <c r="V119" s="462"/>
      <c r="W119" s="462"/>
      <c r="X119" s="259"/>
    </row>
    <row r="120" spans="2:24" s="265" customFormat="1" ht="112.5" x14ac:dyDescent="0.25">
      <c r="B120" s="438" t="s">
        <v>1088</v>
      </c>
      <c r="C120" s="432" t="s">
        <v>1089</v>
      </c>
      <c r="D120" s="432"/>
      <c r="E120" s="438"/>
      <c r="F120" s="432" t="s">
        <v>34</v>
      </c>
      <c r="G120" s="432"/>
      <c r="H120" s="261">
        <v>0</v>
      </c>
      <c r="I120" s="298">
        <v>1</v>
      </c>
      <c r="J120" s="432"/>
      <c r="K120" s="432"/>
      <c r="L120" s="432"/>
      <c r="M120" s="432"/>
      <c r="N120" s="323" t="s">
        <v>131</v>
      </c>
      <c r="O120" s="432"/>
      <c r="P120" s="432"/>
      <c r="Q120" s="354"/>
      <c r="R120" s="354"/>
      <c r="S120" s="354"/>
      <c r="T120" s="354"/>
      <c r="U120" s="354"/>
      <c r="V120" s="354"/>
      <c r="W120" s="263">
        <v>0</v>
      </c>
      <c r="X120" s="468"/>
    </row>
    <row r="121" spans="2:24" s="265" customFormat="1" ht="33.75" x14ac:dyDescent="0.25">
      <c r="B121" s="438" t="s">
        <v>1090</v>
      </c>
      <c r="C121" s="432" t="s">
        <v>1091</v>
      </c>
      <c r="D121" s="432"/>
      <c r="E121" s="438"/>
      <c r="F121" s="432" t="s">
        <v>1092</v>
      </c>
      <c r="G121" s="432"/>
      <c r="H121" s="261">
        <v>0</v>
      </c>
      <c r="I121" s="298">
        <v>1</v>
      </c>
      <c r="J121" s="432"/>
      <c r="K121" s="432"/>
      <c r="L121" s="432"/>
      <c r="M121" s="432"/>
      <c r="N121" s="323" t="s">
        <v>131</v>
      </c>
      <c r="O121" s="432"/>
      <c r="P121" s="432"/>
      <c r="Q121" s="354"/>
      <c r="R121" s="354"/>
      <c r="S121" s="354"/>
      <c r="T121" s="354"/>
      <c r="U121" s="354"/>
      <c r="V121" s="354"/>
      <c r="W121" s="263">
        <v>0</v>
      </c>
      <c r="X121" s="468"/>
    </row>
    <row r="122" spans="2:24" s="267" customFormat="1" ht="22.5" customHeight="1" x14ac:dyDescent="0.25">
      <c r="B122" s="437" t="s">
        <v>1093</v>
      </c>
      <c r="C122" s="355" t="s">
        <v>1094</v>
      </c>
      <c r="D122" s="462" t="s">
        <v>1095</v>
      </c>
      <c r="E122" s="462"/>
      <c r="F122" s="462"/>
      <c r="G122" s="462"/>
      <c r="H122" s="462"/>
      <c r="I122" s="462"/>
      <c r="J122" s="462"/>
      <c r="K122" s="462"/>
      <c r="L122" s="462"/>
      <c r="M122" s="462"/>
      <c r="N122" s="462"/>
      <c r="O122" s="462"/>
      <c r="P122" s="462"/>
      <c r="Q122" s="462"/>
      <c r="R122" s="462"/>
      <c r="S122" s="462"/>
      <c r="T122" s="462"/>
      <c r="U122" s="462"/>
      <c r="V122" s="462"/>
      <c r="W122" s="462"/>
      <c r="X122" s="259"/>
    </row>
    <row r="123" spans="2:24" s="265" customFormat="1" ht="56.25" x14ac:dyDescent="0.25">
      <c r="B123" s="438" t="s">
        <v>1096</v>
      </c>
      <c r="C123" s="432" t="s">
        <v>1097</v>
      </c>
      <c r="D123" s="432"/>
      <c r="E123" s="438" t="s">
        <v>635</v>
      </c>
      <c r="F123" s="432"/>
      <c r="G123" s="432"/>
      <c r="H123" s="261">
        <v>0</v>
      </c>
      <c r="I123" s="298">
        <v>0</v>
      </c>
      <c r="J123" s="432"/>
      <c r="K123" s="432"/>
      <c r="L123" s="432"/>
      <c r="M123" s="432"/>
      <c r="N123" s="323" t="s">
        <v>2083</v>
      </c>
      <c r="O123" s="432"/>
      <c r="P123" s="432"/>
      <c r="Q123" s="269"/>
      <c r="R123" s="269"/>
      <c r="S123" s="269"/>
      <c r="T123" s="269"/>
      <c r="U123" s="269"/>
      <c r="V123" s="269"/>
      <c r="W123" s="263">
        <v>0</v>
      </c>
      <c r="X123" s="264"/>
    </row>
    <row r="124" spans="2:24" s="267" customFormat="1" ht="198.75" customHeight="1" x14ac:dyDescent="0.25">
      <c r="B124" s="437" t="s">
        <v>885</v>
      </c>
      <c r="C124" s="355" t="s">
        <v>1098</v>
      </c>
      <c r="D124" s="462" t="s">
        <v>2071</v>
      </c>
      <c r="E124" s="462"/>
      <c r="F124" s="462"/>
      <c r="G124" s="462"/>
      <c r="H124" s="462"/>
      <c r="I124" s="462"/>
      <c r="J124" s="462"/>
      <c r="K124" s="462"/>
      <c r="L124" s="462"/>
      <c r="M124" s="462"/>
      <c r="N124" s="462"/>
      <c r="O124" s="462"/>
      <c r="P124" s="462"/>
      <c r="Q124" s="462"/>
      <c r="R124" s="462"/>
      <c r="S124" s="462"/>
      <c r="T124" s="462"/>
      <c r="U124" s="462"/>
      <c r="V124" s="462"/>
      <c r="W124" s="462"/>
      <c r="X124" s="259"/>
    </row>
    <row r="125" spans="2:24" s="265" customFormat="1" ht="56.25" x14ac:dyDescent="0.25">
      <c r="B125" s="432" t="s">
        <v>1099</v>
      </c>
      <c r="C125" s="432" t="s">
        <v>579</v>
      </c>
      <c r="D125" s="432"/>
      <c r="E125" s="268"/>
      <c r="F125" s="268"/>
      <c r="G125" s="268"/>
      <c r="H125" s="261">
        <v>0</v>
      </c>
      <c r="I125" s="298">
        <v>3.5</v>
      </c>
      <c r="J125" s="268"/>
      <c r="K125" s="268"/>
      <c r="L125" s="268"/>
      <c r="M125" s="268"/>
      <c r="N125" s="376" t="s">
        <v>84</v>
      </c>
      <c r="O125" s="268"/>
      <c r="P125" s="432" t="s">
        <v>1100</v>
      </c>
      <c r="Q125" s="269"/>
      <c r="R125" s="269"/>
      <c r="S125" s="269"/>
      <c r="T125" s="269"/>
      <c r="U125" s="269"/>
      <c r="V125" s="269"/>
      <c r="W125" s="263">
        <v>0</v>
      </c>
      <c r="X125" s="264"/>
    </row>
    <row r="126" spans="2:24" s="265" customFormat="1" ht="33.75" x14ac:dyDescent="0.25">
      <c r="B126" s="438" t="s">
        <v>1101</v>
      </c>
      <c r="C126" s="432" t="s">
        <v>582</v>
      </c>
      <c r="D126" s="432"/>
      <c r="E126" s="438"/>
      <c r="F126" s="432"/>
      <c r="G126" s="432"/>
      <c r="H126" s="261">
        <v>0</v>
      </c>
      <c r="I126" s="298">
        <v>0</v>
      </c>
      <c r="J126" s="432"/>
      <c r="K126" s="432"/>
      <c r="L126" s="432"/>
      <c r="M126" s="432"/>
      <c r="N126" s="323" t="s">
        <v>2083</v>
      </c>
      <c r="O126" s="432"/>
      <c r="P126" s="432"/>
      <c r="Q126" s="269"/>
      <c r="R126" s="269"/>
      <c r="S126" s="269"/>
      <c r="T126" s="269"/>
      <c r="U126" s="269"/>
      <c r="V126" s="269"/>
      <c r="W126" s="263">
        <v>0</v>
      </c>
      <c r="X126" s="264"/>
    </row>
    <row r="127" spans="2:24" s="394" customFormat="1" ht="180" x14ac:dyDescent="0.25">
      <c r="B127" s="440"/>
      <c r="C127" s="431" t="s">
        <v>1102</v>
      </c>
      <c r="D127" s="431" t="s">
        <v>1103</v>
      </c>
      <c r="E127" s="440"/>
      <c r="F127" s="431" t="s">
        <v>1104</v>
      </c>
      <c r="G127" s="406" t="s">
        <v>1929</v>
      </c>
      <c r="H127" s="390">
        <v>9.8727879999999999</v>
      </c>
      <c r="I127" s="298">
        <v>0</v>
      </c>
      <c r="J127" s="431"/>
      <c r="K127" s="431"/>
      <c r="L127" s="431"/>
      <c r="M127" s="431" t="s">
        <v>131</v>
      </c>
      <c r="N127" s="323" t="s">
        <v>2084</v>
      </c>
      <c r="O127" s="431" t="s">
        <v>819</v>
      </c>
      <c r="P127" s="431"/>
      <c r="Q127" s="396">
        <v>4.7270839999999996</v>
      </c>
      <c r="R127" s="396">
        <v>0.65</v>
      </c>
      <c r="S127" s="396"/>
      <c r="T127" s="396"/>
      <c r="U127" s="396"/>
      <c r="V127" s="396"/>
      <c r="W127" s="392">
        <v>5.377084</v>
      </c>
      <c r="X127" s="398"/>
    </row>
    <row r="128" spans="2:24" s="267" customFormat="1" ht="63.75" customHeight="1" x14ac:dyDescent="0.25">
      <c r="B128" s="437" t="s">
        <v>1105</v>
      </c>
      <c r="C128" s="355" t="s">
        <v>584</v>
      </c>
      <c r="D128" s="462" t="s">
        <v>1106</v>
      </c>
      <c r="E128" s="462"/>
      <c r="F128" s="462"/>
      <c r="G128" s="462"/>
      <c r="H128" s="462"/>
      <c r="I128" s="462"/>
      <c r="J128" s="462"/>
      <c r="K128" s="462"/>
      <c r="L128" s="462"/>
      <c r="M128" s="462"/>
      <c r="N128" s="462"/>
      <c r="O128" s="462"/>
      <c r="P128" s="462"/>
      <c r="Q128" s="462"/>
      <c r="R128" s="462"/>
      <c r="S128" s="462"/>
      <c r="T128" s="462"/>
      <c r="U128" s="462"/>
      <c r="V128" s="462"/>
      <c r="W128" s="462"/>
      <c r="X128" s="259"/>
    </row>
    <row r="129" spans="2:24" s="265" customFormat="1" ht="123.75" x14ac:dyDescent="0.25">
      <c r="B129" s="438" t="s">
        <v>1107</v>
      </c>
      <c r="C129" s="432" t="s">
        <v>1108</v>
      </c>
      <c r="D129" s="432"/>
      <c r="E129" s="438"/>
      <c r="F129" s="432" t="s">
        <v>1109</v>
      </c>
      <c r="G129" s="432"/>
      <c r="H129" s="261">
        <v>0</v>
      </c>
      <c r="I129" s="298">
        <v>0</v>
      </c>
      <c r="J129" s="432"/>
      <c r="K129" s="432"/>
      <c r="L129" s="432"/>
      <c r="M129" s="432">
        <v>2020</v>
      </c>
      <c r="N129" s="323">
        <v>2020</v>
      </c>
      <c r="O129" s="432"/>
      <c r="P129" s="432"/>
      <c r="Q129" s="269"/>
      <c r="R129" s="269"/>
      <c r="S129" s="269"/>
      <c r="T129" s="269"/>
      <c r="U129" s="269"/>
      <c r="V129" s="269"/>
      <c r="W129" s="263">
        <v>0</v>
      </c>
      <c r="X129" s="264"/>
    </row>
    <row r="130" spans="2:24" s="265" customFormat="1" ht="112.5" x14ac:dyDescent="0.25">
      <c r="B130" s="438" t="s">
        <v>1110</v>
      </c>
      <c r="C130" s="432" t="s">
        <v>591</v>
      </c>
      <c r="D130" s="432"/>
      <c r="E130" s="438"/>
      <c r="F130" s="432" t="s">
        <v>1111</v>
      </c>
      <c r="G130" s="432"/>
      <c r="H130" s="261">
        <v>0</v>
      </c>
      <c r="I130" s="298">
        <v>0</v>
      </c>
      <c r="J130" s="432"/>
      <c r="K130" s="432"/>
      <c r="L130" s="432"/>
      <c r="M130" s="432"/>
      <c r="N130" s="323" t="s">
        <v>26</v>
      </c>
      <c r="O130" s="432"/>
      <c r="P130" s="432"/>
      <c r="Q130" s="269"/>
      <c r="R130" s="269"/>
      <c r="S130" s="269"/>
      <c r="T130" s="269"/>
      <c r="U130" s="269"/>
      <c r="V130" s="269"/>
      <c r="W130" s="263">
        <v>0</v>
      </c>
      <c r="X130" s="264"/>
    </row>
    <row r="131" spans="2:24" s="267" customFormat="1" ht="45" customHeight="1" x14ac:dyDescent="0.25">
      <c r="B131" s="437" t="s">
        <v>1112</v>
      </c>
      <c r="C131" s="355" t="s">
        <v>765</v>
      </c>
      <c r="D131" s="462" t="s">
        <v>1113</v>
      </c>
      <c r="E131" s="462"/>
      <c r="F131" s="462"/>
      <c r="G131" s="462"/>
      <c r="H131" s="462"/>
      <c r="I131" s="462"/>
      <c r="J131" s="462"/>
      <c r="K131" s="462"/>
      <c r="L131" s="462"/>
      <c r="M131" s="462"/>
      <c r="N131" s="462"/>
      <c r="O131" s="462"/>
      <c r="P131" s="462"/>
      <c r="Q131" s="462"/>
      <c r="R131" s="462"/>
      <c r="S131" s="462"/>
      <c r="T131" s="462"/>
      <c r="U131" s="462"/>
      <c r="V131" s="462"/>
      <c r="W131" s="462"/>
      <c r="X131" s="259"/>
    </row>
    <row r="132" spans="2:24" s="265" customFormat="1" ht="45" x14ac:dyDescent="0.25">
      <c r="B132" s="438" t="s">
        <v>1114</v>
      </c>
      <c r="C132" s="432" t="s">
        <v>768</v>
      </c>
      <c r="D132" s="432"/>
      <c r="E132" s="438" t="s">
        <v>769</v>
      </c>
      <c r="F132" s="432"/>
      <c r="G132" s="432"/>
      <c r="H132" s="261">
        <v>0</v>
      </c>
      <c r="I132" s="298">
        <v>0</v>
      </c>
      <c r="J132" s="432"/>
      <c r="K132" s="432"/>
      <c r="L132" s="432"/>
      <c r="M132" s="432"/>
      <c r="N132" s="323" t="s">
        <v>2083</v>
      </c>
      <c r="O132" s="432"/>
      <c r="P132" s="432"/>
      <c r="Q132" s="269"/>
      <c r="R132" s="269"/>
      <c r="S132" s="269"/>
      <c r="T132" s="269"/>
      <c r="U132" s="269"/>
      <c r="V132" s="269"/>
      <c r="W132" s="263">
        <v>0</v>
      </c>
      <c r="X132" s="264"/>
    </row>
    <row r="133" spans="2:24" s="267" customFormat="1" ht="42.75" customHeight="1" x14ac:dyDescent="0.25">
      <c r="B133" s="437" t="s">
        <v>1115</v>
      </c>
      <c r="C133" s="355" t="s">
        <v>780</v>
      </c>
      <c r="D133" s="462" t="s">
        <v>1116</v>
      </c>
      <c r="E133" s="462"/>
      <c r="F133" s="462"/>
      <c r="G133" s="462"/>
      <c r="H133" s="462"/>
      <c r="I133" s="462"/>
      <c r="J133" s="462"/>
      <c r="K133" s="462"/>
      <c r="L133" s="462"/>
      <c r="M133" s="462"/>
      <c r="N133" s="462"/>
      <c r="O133" s="462"/>
      <c r="P133" s="462"/>
      <c r="Q133" s="462"/>
      <c r="R133" s="462"/>
      <c r="S133" s="462"/>
      <c r="T133" s="462"/>
      <c r="U133" s="462"/>
      <c r="V133" s="462"/>
      <c r="W133" s="462"/>
      <c r="X133" s="259"/>
    </row>
    <row r="134" spans="2:24" s="265" customFormat="1" ht="78.75" x14ac:dyDescent="0.25">
      <c r="B134" s="438" t="s">
        <v>1117</v>
      </c>
      <c r="C134" s="432" t="s">
        <v>1118</v>
      </c>
      <c r="D134" s="432"/>
      <c r="E134" s="438" t="s">
        <v>769</v>
      </c>
      <c r="F134" s="432" t="s">
        <v>1119</v>
      </c>
      <c r="G134" s="432"/>
      <c r="H134" s="261">
        <v>0</v>
      </c>
      <c r="I134" s="298">
        <v>0.1</v>
      </c>
      <c r="J134" s="432"/>
      <c r="K134" s="432"/>
      <c r="L134" s="432"/>
      <c r="M134" s="432"/>
      <c r="N134" s="323">
        <v>2016</v>
      </c>
      <c r="O134" s="432"/>
      <c r="P134" s="432"/>
      <c r="Q134" s="269"/>
      <c r="R134" s="269"/>
      <c r="S134" s="269"/>
      <c r="T134" s="269"/>
      <c r="U134" s="269"/>
      <c r="V134" s="269"/>
      <c r="W134" s="263">
        <v>0</v>
      </c>
      <c r="X134" s="264"/>
    </row>
    <row r="135" spans="2:24" s="267" customFormat="1" ht="78.75" customHeight="1" x14ac:dyDescent="0.25">
      <c r="B135" s="437" t="s">
        <v>1120</v>
      </c>
      <c r="C135" s="355" t="s">
        <v>785</v>
      </c>
      <c r="D135" s="462" t="s">
        <v>1121</v>
      </c>
      <c r="E135" s="462"/>
      <c r="F135" s="462"/>
      <c r="G135" s="462"/>
      <c r="H135" s="462"/>
      <c r="I135" s="462"/>
      <c r="J135" s="462"/>
      <c r="K135" s="462"/>
      <c r="L135" s="462"/>
      <c r="M135" s="462"/>
      <c r="N135" s="462"/>
      <c r="O135" s="462"/>
      <c r="P135" s="462"/>
      <c r="Q135" s="462"/>
      <c r="R135" s="462"/>
      <c r="S135" s="462"/>
      <c r="T135" s="462"/>
      <c r="U135" s="462"/>
      <c r="V135" s="462"/>
      <c r="W135" s="462"/>
      <c r="X135" s="259"/>
    </row>
    <row r="136" spans="2:24" s="265" customFormat="1" ht="56.25" x14ac:dyDescent="0.25">
      <c r="B136" s="438" t="s">
        <v>1122</v>
      </c>
      <c r="C136" s="432" t="s">
        <v>1123</v>
      </c>
      <c r="D136" s="432"/>
      <c r="E136" s="438" t="s">
        <v>769</v>
      </c>
      <c r="F136" s="432"/>
      <c r="G136" s="432"/>
      <c r="H136" s="261">
        <v>0</v>
      </c>
      <c r="I136" s="298">
        <v>0</v>
      </c>
      <c r="J136" s="432"/>
      <c r="K136" s="432"/>
      <c r="L136" s="432"/>
      <c r="M136" s="432"/>
      <c r="N136" s="323" t="s">
        <v>2083</v>
      </c>
      <c r="O136" s="432"/>
      <c r="P136" s="432"/>
      <c r="Q136" s="269"/>
      <c r="R136" s="269"/>
      <c r="S136" s="269"/>
      <c r="T136" s="269"/>
      <c r="U136" s="269"/>
      <c r="V136" s="269"/>
      <c r="W136" s="263">
        <v>0</v>
      </c>
      <c r="X136" s="264"/>
    </row>
    <row r="137" spans="2:24" s="267" customFormat="1" ht="33.75" customHeight="1" x14ac:dyDescent="0.25">
      <c r="B137" s="437" t="s">
        <v>1124</v>
      </c>
      <c r="C137" s="355" t="s">
        <v>791</v>
      </c>
      <c r="D137" s="462" t="s">
        <v>1125</v>
      </c>
      <c r="E137" s="462"/>
      <c r="F137" s="462"/>
      <c r="G137" s="462"/>
      <c r="H137" s="462"/>
      <c r="I137" s="462"/>
      <c r="J137" s="462"/>
      <c r="K137" s="462"/>
      <c r="L137" s="462"/>
      <c r="M137" s="462"/>
      <c r="N137" s="462"/>
      <c r="O137" s="462"/>
      <c r="P137" s="462"/>
      <c r="Q137" s="462"/>
      <c r="R137" s="462"/>
      <c r="S137" s="462"/>
      <c r="T137" s="462"/>
      <c r="U137" s="462"/>
      <c r="V137" s="462"/>
      <c r="W137" s="462"/>
      <c r="X137" s="259"/>
    </row>
    <row r="138" spans="2:24" s="265" customFormat="1" ht="67.5" x14ac:dyDescent="0.25">
      <c r="B138" s="438" t="s">
        <v>1126</v>
      </c>
      <c r="C138" s="432" t="s">
        <v>1123</v>
      </c>
      <c r="D138" s="432"/>
      <c r="E138" s="438" t="s">
        <v>769</v>
      </c>
      <c r="F138" s="432" t="s">
        <v>1755</v>
      </c>
      <c r="G138" s="432"/>
      <c r="H138" s="261">
        <v>0</v>
      </c>
      <c r="I138" s="298">
        <v>0</v>
      </c>
      <c r="J138" s="432"/>
      <c r="K138" s="432"/>
      <c r="L138" s="432"/>
      <c r="M138" s="432"/>
      <c r="N138" s="323" t="s">
        <v>2083</v>
      </c>
      <c r="O138" s="432"/>
      <c r="P138" s="432" t="s">
        <v>1127</v>
      </c>
      <c r="Q138" s="269"/>
      <c r="R138" s="269"/>
      <c r="S138" s="269"/>
      <c r="T138" s="269"/>
      <c r="U138" s="269"/>
      <c r="V138" s="269"/>
      <c r="W138" s="263">
        <v>0</v>
      </c>
      <c r="X138" s="264"/>
    </row>
    <row r="139" spans="2:24" ht="22.5" x14ac:dyDescent="0.25">
      <c r="B139" s="276"/>
      <c r="C139" s="355" t="s">
        <v>1128</v>
      </c>
      <c r="D139" s="473"/>
      <c r="E139" s="473"/>
      <c r="F139" s="473"/>
      <c r="G139" s="473"/>
      <c r="H139" s="473"/>
      <c r="I139" s="473"/>
      <c r="J139" s="473"/>
      <c r="K139" s="473"/>
      <c r="L139" s="473"/>
      <c r="M139" s="473"/>
      <c r="N139" s="473"/>
      <c r="O139" s="473"/>
      <c r="P139" s="473"/>
      <c r="Q139" s="473"/>
      <c r="R139" s="473"/>
      <c r="S139" s="473"/>
      <c r="T139" s="473"/>
      <c r="U139" s="473"/>
      <c r="V139" s="473"/>
      <c r="W139" s="473"/>
    </row>
    <row r="140" spans="2:24" s="394" customFormat="1" ht="33.75" x14ac:dyDescent="0.25">
      <c r="B140" s="440"/>
      <c r="C140" s="431" t="s">
        <v>1129</v>
      </c>
      <c r="D140" s="431" t="s">
        <v>1130</v>
      </c>
      <c r="E140" s="440"/>
      <c r="F140" s="431" t="s">
        <v>1131</v>
      </c>
      <c r="G140" s="431"/>
      <c r="H140" s="390">
        <v>0.36</v>
      </c>
      <c r="I140" s="298">
        <v>0</v>
      </c>
      <c r="J140" s="407"/>
      <c r="K140" s="408"/>
      <c r="L140" s="431"/>
      <c r="M140" s="431">
        <v>2017</v>
      </c>
      <c r="N140" s="323" t="s">
        <v>2080</v>
      </c>
      <c r="O140" s="431" t="s">
        <v>1132</v>
      </c>
      <c r="P140" s="431"/>
      <c r="Q140" s="397">
        <v>0</v>
      </c>
      <c r="R140" s="397">
        <v>0</v>
      </c>
      <c r="S140" s="397">
        <v>0</v>
      </c>
      <c r="T140" s="397">
        <v>0</v>
      </c>
      <c r="U140" s="397">
        <v>0</v>
      </c>
      <c r="V140" s="397">
        <v>0</v>
      </c>
      <c r="W140" s="392">
        <v>0</v>
      </c>
      <c r="X140" s="398"/>
    </row>
    <row r="141" spans="2:24" s="394" customFormat="1" ht="112.5" x14ac:dyDescent="0.25">
      <c r="B141" s="440"/>
      <c r="C141" s="431" t="s">
        <v>1133</v>
      </c>
      <c r="D141" s="431" t="s">
        <v>1134</v>
      </c>
      <c r="E141" s="440"/>
      <c r="F141" s="431" t="s">
        <v>1135</v>
      </c>
      <c r="G141" s="431"/>
      <c r="H141" s="390">
        <v>1.45</v>
      </c>
      <c r="I141" s="298">
        <v>0</v>
      </c>
      <c r="J141" s="407"/>
      <c r="K141" s="408"/>
      <c r="L141" s="431"/>
      <c r="M141" s="431">
        <v>2017</v>
      </c>
      <c r="N141" s="323" t="s">
        <v>2080</v>
      </c>
      <c r="O141" s="431" t="s">
        <v>1132</v>
      </c>
      <c r="P141" s="431"/>
      <c r="Q141" s="397">
        <v>0</v>
      </c>
      <c r="R141" s="397">
        <v>0</v>
      </c>
      <c r="S141" s="397">
        <v>0</v>
      </c>
      <c r="T141" s="397">
        <v>0</v>
      </c>
      <c r="U141" s="397">
        <v>0</v>
      </c>
      <c r="V141" s="397">
        <v>0</v>
      </c>
      <c r="W141" s="392">
        <v>0</v>
      </c>
      <c r="X141" s="398"/>
    </row>
    <row r="142" spans="2:24" s="394" customFormat="1" ht="67.5" x14ac:dyDescent="0.25">
      <c r="B142" s="440"/>
      <c r="C142" s="431" t="s">
        <v>1136</v>
      </c>
      <c r="D142" s="431" t="s">
        <v>1137</v>
      </c>
      <c r="E142" s="440"/>
      <c r="F142" s="431" t="s">
        <v>1757</v>
      </c>
      <c r="G142" s="431"/>
      <c r="H142" s="390">
        <v>0.43</v>
      </c>
      <c r="I142" s="298">
        <v>0</v>
      </c>
      <c r="J142" s="407"/>
      <c r="K142" s="408"/>
      <c r="L142" s="431"/>
      <c r="M142" s="431">
        <v>2017</v>
      </c>
      <c r="N142" s="323" t="s">
        <v>2080</v>
      </c>
      <c r="O142" s="431" t="s">
        <v>1132</v>
      </c>
      <c r="P142" s="431"/>
      <c r="Q142" s="397">
        <v>0</v>
      </c>
      <c r="R142" s="397">
        <v>0</v>
      </c>
      <c r="S142" s="397">
        <v>0</v>
      </c>
      <c r="T142" s="397">
        <v>0</v>
      </c>
      <c r="U142" s="397">
        <v>0</v>
      </c>
      <c r="V142" s="397">
        <v>0</v>
      </c>
      <c r="W142" s="392">
        <v>0</v>
      </c>
      <c r="X142" s="398"/>
    </row>
    <row r="143" spans="2:24" s="394" customFormat="1" ht="157.5" x14ac:dyDescent="0.25">
      <c r="B143" s="440"/>
      <c r="C143" s="431" t="s">
        <v>1138</v>
      </c>
      <c r="D143" s="431" t="s">
        <v>1139</v>
      </c>
      <c r="E143" s="440"/>
      <c r="F143" s="431" t="s">
        <v>1758</v>
      </c>
      <c r="G143" s="431"/>
      <c r="H143" s="390">
        <v>13.64</v>
      </c>
      <c r="I143" s="298">
        <v>0</v>
      </c>
      <c r="J143" s="407"/>
      <c r="K143" s="408"/>
      <c r="L143" s="431"/>
      <c r="M143" s="431">
        <v>2017</v>
      </c>
      <c r="N143" s="323" t="s">
        <v>2080</v>
      </c>
      <c r="O143" s="431" t="s">
        <v>1132</v>
      </c>
      <c r="P143" s="431"/>
      <c r="Q143" s="397">
        <v>0</v>
      </c>
      <c r="R143" s="397">
        <v>0</v>
      </c>
      <c r="S143" s="397">
        <v>0</v>
      </c>
      <c r="T143" s="397">
        <v>0</v>
      </c>
      <c r="U143" s="397">
        <v>0</v>
      </c>
      <c r="V143" s="397">
        <v>0</v>
      </c>
      <c r="W143" s="392">
        <v>0</v>
      </c>
      <c r="X143" s="398"/>
    </row>
    <row r="144" spans="2:24" s="394" customFormat="1" ht="33.75" x14ac:dyDescent="0.25">
      <c r="B144" s="440"/>
      <c r="C144" s="431" t="s">
        <v>1140</v>
      </c>
      <c r="D144" s="431" t="s">
        <v>1141</v>
      </c>
      <c r="E144" s="440"/>
      <c r="F144" s="431"/>
      <c r="G144" s="431"/>
      <c r="H144" s="390">
        <v>2.4700000000000002</v>
      </c>
      <c r="I144" s="298">
        <v>0</v>
      </c>
      <c r="J144" s="407"/>
      <c r="K144" s="408"/>
      <c r="L144" s="431"/>
      <c r="M144" s="431">
        <v>2017</v>
      </c>
      <c r="N144" s="323" t="s">
        <v>2080</v>
      </c>
      <c r="O144" s="431" t="s">
        <v>1132</v>
      </c>
      <c r="P144" s="431"/>
      <c r="Q144" s="397">
        <v>0</v>
      </c>
      <c r="R144" s="397">
        <v>0</v>
      </c>
      <c r="S144" s="397">
        <v>0</v>
      </c>
      <c r="T144" s="397">
        <v>0</v>
      </c>
      <c r="U144" s="397">
        <v>0</v>
      </c>
      <c r="V144" s="397">
        <v>0</v>
      </c>
      <c r="W144" s="392">
        <v>0</v>
      </c>
      <c r="X144" s="398"/>
    </row>
    <row r="145" spans="2:24" s="412" customFormat="1" x14ac:dyDescent="0.25">
      <c r="B145" s="409"/>
      <c r="C145" s="410" t="s">
        <v>1142</v>
      </c>
      <c r="D145" s="471"/>
      <c r="E145" s="471"/>
      <c r="F145" s="471"/>
      <c r="G145" s="471"/>
      <c r="H145" s="471"/>
      <c r="I145" s="471"/>
      <c r="J145" s="471"/>
      <c r="K145" s="471"/>
      <c r="L145" s="471"/>
      <c r="M145" s="471"/>
      <c r="N145" s="471"/>
      <c r="O145" s="471"/>
      <c r="P145" s="471"/>
      <c r="Q145" s="471"/>
      <c r="R145" s="471"/>
      <c r="S145" s="471"/>
      <c r="T145" s="471"/>
      <c r="U145" s="471"/>
      <c r="V145" s="471"/>
      <c r="W145" s="471"/>
      <c r="X145" s="411"/>
    </row>
    <row r="146" spans="2:24" s="394" customFormat="1" ht="33.75" x14ac:dyDescent="0.25">
      <c r="B146" s="440"/>
      <c r="C146" s="431" t="s">
        <v>1143</v>
      </c>
      <c r="D146" s="431"/>
      <c r="E146" s="440"/>
      <c r="F146" s="431"/>
      <c r="G146" s="431"/>
      <c r="H146" s="390">
        <v>14</v>
      </c>
      <c r="I146" s="298">
        <v>0</v>
      </c>
      <c r="J146" s="407"/>
      <c r="K146" s="408"/>
      <c r="L146" s="431"/>
      <c r="M146" s="431" t="s">
        <v>415</v>
      </c>
      <c r="N146" s="323" t="s">
        <v>2080</v>
      </c>
      <c r="O146" s="431" t="s">
        <v>1132</v>
      </c>
      <c r="P146" s="431"/>
      <c r="Q146" s="397">
        <v>0</v>
      </c>
      <c r="R146" s="397">
        <v>2</v>
      </c>
      <c r="S146" s="397">
        <v>2</v>
      </c>
      <c r="T146" s="397">
        <v>5</v>
      </c>
      <c r="U146" s="397">
        <v>5</v>
      </c>
      <c r="V146" s="397">
        <v>0</v>
      </c>
      <c r="W146" s="392">
        <v>14</v>
      </c>
      <c r="X146" s="398"/>
    </row>
    <row r="147" spans="2:24" x14ac:dyDescent="0.25">
      <c r="Q147" s="260"/>
      <c r="R147" s="260"/>
      <c r="S147" s="260"/>
      <c r="T147" s="260"/>
      <c r="U147" s="260"/>
      <c r="V147" s="260"/>
      <c r="W147" s="260"/>
      <c r="X147" s="260"/>
    </row>
    <row r="148" spans="2:24" x14ac:dyDescent="0.25">
      <c r="Q148" s="260"/>
      <c r="R148" s="260"/>
      <c r="S148" s="260"/>
      <c r="T148" s="260"/>
      <c r="U148" s="260"/>
      <c r="V148" s="260"/>
      <c r="W148" s="260"/>
    </row>
  </sheetData>
  <mergeCells count="199">
    <mergeCell ref="J23:J25"/>
    <mergeCell ref="K23:K25"/>
    <mergeCell ref="M12:M14"/>
    <mergeCell ref="M15:M17"/>
    <mergeCell ref="K15:K17"/>
    <mergeCell ref="J15:J17"/>
    <mergeCell ref="N12:N14"/>
    <mergeCell ref="I15:I17"/>
    <mergeCell ref="N15:N17"/>
    <mergeCell ref="I23:I25"/>
    <mergeCell ref="N23:N25"/>
    <mergeCell ref="L23:L25"/>
    <mergeCell ref="M23:M25"/>
    <mergeCell ref="D145:W145"/>
    <mergeCell ref="M109:M111"/>
    <mergeCell ref="I109:I111"/>
    <mergeCell ref="N109:N111"/>
    <mergeCell ref="D26:W26"/>
    <mergeCell ref="D33:W33"/>
    <mergeCell ref="D35:W35"/>
    <mergeCell ref="D38:W38"/>
    <mergeCell ref="D44:W44"/>
    <mergeCell ref="D49:W49"/>
    <mergeCell ref="I40:I42"/>
    <mergeCell ref="N69:N71"/>
    <mergeCell ref="N65:N67"/>
    <mergeCell ref="E65:E67"/>
    <mergeCell ref="F65:F67"/>
    <mergeCell ref="G65:G67"/>
    <mergeCell ref="J65:J67"/>
    <mergeCell ref="D139:W139"/>
    <mergeCell ref="M65:M67"/>
    <mergeCell ref="P65:P67"/>
    <mergeCell ref="K55:K57"/>
    <mergeCell ref="L55:L57"/>
    <mergeCell ref="M55:M57"/>
    <mergeCell ref="P55:P57"/>
    <mergeCell ref="P23:P25"/>
    <mergeCell ref="B52:B54"/>
    <mergeCell ref="L109:L111"/>
    <mergeCell ref="D124:W124"/>
    <mergeCell ref="D128:W128"/>
    <mergeCell ref="D131:W131"/>
    <mergeCell ref="D133:W133"/>
    <mergeCell ref="D135:W135"/>
    <mergeCell ref="D137:W137"/>
    <mergeCell ref="M69:M71"/>
    <mergeCell ref="P69:P71"/>
    <mergeCell ref="B103:W103"/>
    <mergeCell ref="B69:B71"/>
    <mergeCell ref="K81:K82"/>
    <mergeCell ref="L81:L82"/>
    <mergeCell ref="D60:W60"/>
    <mergeCell ref="D63:W63"/>
    <mergeCell ref="D72:W72"/>
    <mergeCell ref="D75:W75"/>
    <mergeCell ref="D97:W97"/>
    <mergeCell ref="G81:G82"/>
    <mergeCell ref="J81:J82"/>
    <mergeCell ref="N52:N54"/>
    <mergeCell ref="N55:N57"/>
    <mergeCell ref="C15:C17"/>
    <mergeCell ref="D15:D17"/>
    <mergeCell ref="E15:E17"/>
    <mergeCell ref="F15:F17"/>
    <mergeCell ref="G15:G17"/>
    <mergeCell ref="L15:L17"/>
    <mergeCell ref="E69:E71"/>
    <mergeCell ref="F69:F71"/>
    <mergeCell ref="G69:G71"/>
    <mergeCell ref="J69:J71"/>
    <mergeCell ref="K69:K71"/>
    <mergeCell ref="L69:L71"/>
    <mergeCell ref="C65:C67"/>
    <mergeCell ref="D65:D67"/>
    <mergeCell ref="I45:I47"/>
    <mergeCell ref="I52:I54"/>
    <mergeCell ref="I55:I57"/>
    <mergeCell ref="I65:I67"/>
    <mergeCell ref="I69:I71"/>
    <mergeCell ref="K65:K67"/>
    <mergeCell ref="L65:L67"/>
    <mergeCell ref="C69:C71"/>
    <mergeCell ref="D69:D71"/>
    <mergeCell ref="D51:W51"/>
    <mergeCell ref="X120:X121"/>
    <mergeCell ref="D122:W122"/>
    <mergeCell ref="D117:W117"/>
    <mergeCell ref="D119:W119"/>
    <mergeCell ref="B81:B82"/>
    <mergeCell ref="C81:C82"/>
    <mergeCell ref="E81:E82"/>
    <mergeCell ref="F81:F82"/>
    <mergeCell ref="P81:P82"/>
    <mergeCell ref="O109:O111"/>
    <mergeCell ref="O81:O82"/>
    <mergeCell ref="D104:W104"/>
    <mergeCell ref="D106:W106"/>
    <mergeCell ref="D108:W108"/>
    <mergeCell ref="D113:W113"/>
    <mergeCell ref="D115:W115"/>
    <mergeCell ref="B109:B111"/>
    <mergeCell ref="C109:C111"/>
    <mergeCell ref="D109:D111"/>
    <mergeCell ref="E109:E111"/>
    <mergeCell ref="F109:F111"/>
    <mergeCell ref="G109:G111"/>
    <mergeCell ref="J109:J111"/>
    <mergeCell ref="K109:K111"/>
    <mergeCell ref="B62:W62"/>
    <mergeCell ref="B55:B57"/>
    <mergeCell ref="C55:C57"/>
    <mergeCell ref="D55:D57"/>
    <mergeCell ref="E55:E57"/>
    <mergeCell ref="F55:F57"/>
    <mergeCell ref="G55:G57"/>
    <mergeCell ref="J55:J57"/>
    <mergeCell ref="B65:B67"/>
    <mergeCell ref="C52:C54"/>
    <mergeCell ref="D52:D54"/>
    <mergeCell ref="E52:E54"/>
    <mergeCell ref="F52:F54"/>
    <mergeCell ref="G52:G54"/>
    <mergeCell ref="J52:J54"/>
    <mergeCell ref="M45:M47"/>
    <mergeCell ref="P45:P47"/>
    <mergeCell ref="K40:K42"/>
    <mergeCell ref="L40:L42"/>
    <mergeCell ref="M40:M42"/>
    <mergeCell ref="P40:P42"/>
    <mergeCell ref="L52:L54"/>
    <mergeCell ref="M52:M54"/>
    <mergeCell ref="P52:P54"/>
    <mergeCell ref="K52:K54"/>
    <mergeCell ref="N40:N42"/>
    <mergeCell ref="N45:N47"/>
    <mergeCell ref="X27:X31"/>
    <mergeCell ref="X21:X23"/>
    <mergeCell ref="B45:B47"/>
    <mergeCell ref="C45:C47"/>
    <mergeCell ref="D45:D47"/>
    <mergeCell ref="E45:E47"/>
    <mergeCell ref="F45:F47"/>
    <mergeCell ref="B40:B42"/>
    <mergeCell ref="C40:C42"/>
    <mergeCell ref="D40:D42"/>
    <mergeCell ref="E40:E42"/>
    <mergeCell ref="F40:F42"/>
    <mergeCell ref="G40:G42"/>
    <mergeCell ref="J40:J42"/>
    <mergeCell ref="G45:G47"/>
    <mergeCell ref="B23:B25"/>
    <mergeCell ref="C23:C25"/>
    <mergeCell ref="D23:D25"/>
    <mergeCell ref="E23:E25"/>
    <mergeCell ref="F23:F25"/>
    <mergeCell ref="G23:G25"/>
    <mergeCell ref="J45:J47"/>
    <mergeCell ref="K45:K47"/>
    <mergeCell ref="L45:L47"/>
    <mergeCell ref="M8:M10"/>
    <mergeCell ref="D18:W18"/>
    <mergeCell ref="D20:W20"/>
    <mergeCell ref="N8:N10"/>
    <mergeCell ref="I8:I10"/>
    <mergeCell ref="B3:W3"/>
    <mergeCell ref="B5:B7"/>
    <mergeCell ref="C5:C7"/>
    <mergeCell ref="D5:D7"/>
    <mergeCell ref="E5:E7"/>
    <mergeCell ref="F5:F7"/>
    <mergeCell ref="G5:G7"/>
    <mergeCell ref="J5:J7"/>
    <mergeCell ref="K5:K7"/>
    <mergeCell ref="L5:L7"/>
    <mergeCell ref="M5:M7"/>
    <mergeCell ref="D4:W4"/>
    <mergeCell ref="I5:I7"/>
    <mergeCell ref="N5:N7"/>
    <mergeCell ref="B12:B14"/>
    <mergeCell ref="C12:C14"/>
    <mergeCell ref="D12:D14"/>
    <mergeCell ref="E12:E14"/>
    <mergeCell ref="B15:B17"/>
    <mergeCell ref="F12:F14"/>
    <mergeCell ref="G12:G14"/>
    <mergeCell ref="L12:L14"/>
    <mergeCell ref="B8:B10"/>
    <mergeCell ref="C8:C10"/>
    <mergeCell ref="D8:D10"/>
    <mergeCell ref="E8:E10"/>
    <mergeCell ref="F8:F10"/>
    <mergeCell ref="G8:G10"/>
    <mergeCell ref="J8:J10"/>
    <mergeCell ref="K8:K10"/>
    <mergeCell ref="L8:L10"/>
    <mergeCell ref="I12:I14"/>
    <mergeCell ref="J12:J14"/>
    <mergeCell ref="K12:K14"/>
  </mergeCells>
  <pageMargins left="0.70866141732283472" right="0.70866141732283472" top="0.74803149606299213" bottom="0.74803149606299213" header="0.31496062992125984" footer="0.31496062992125984"/>
  <pageSetup paperSize="8" scale="80" fitToHeight="0" orientation="landscape" horizontalDpi="4294967295" verticalDpi="4294967295" r:id="rId1"/>
  <headerFooter>
    <oddHeader>&amp;C&amp;"Arial,Krepko"&amp;15Železniški promet&amp;R&amp;"Arial,Navadno"Priloga 2</oddHeader>
    <oddFooter>&amp;C&amp;"Arial,Navadno"&amp;P</oddFooter>
  </headerFooter>
  <rowBreaks count="1" manualBreakCount="1">
    <brk id="128" min="1" max="2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X264"/>
  <sheetViews>
    <sheetView tabSelected="1" topLeftCell="A132" zoomScale="115" zoomScaleNormal="115" zoomScaleSheetLayoutView="25" workbookViewId="0">
      <selection activeCell="B181" sqref="B181"/>
    </sheetView>
  </sheetViews>
  <sheetFormatPr defaultColWidth="9.140625" defaultRowHeight="11.25" x14ac:dyDescent="0.25"/>
  <cols>
    <col min="1" max="1" width="6.28515625" style="1" customWidth="1"/>
    <col min="2" max="2" width="8.7109375" style="1" customWidth="1"/>
    <col min="3" max="3" width="22.42578125" style="1" customWidth="1"/>
    <col min="4" max="4" width="11.7109375" style="1" customWidth="1"/>
    <col min="5" max="5" width="8.28515625" style="1" customWidth="1"/>
    <col min="6" max="6" width="44.28515625" style="1" customWidth="1"/>
    <col min="7" max="7" width="23.28515625" style="326" customWidth="1"/>
    <col min="8" max="8" width="24.28515625" style="253" customWidth="1"/>
    <col min="9" max="9" width="24.28515625" style="370" customWidth="1"/>
    <col min="10" max="10" width="42.140625" style="326" customWidth="1"/>
    <col min="11" max="11" width="26.42578125" style="326" customWidth="1"/>
    <col min="12" max="12" width="37.85546875" style="326" customWidth="1"/>
    <col min="13" max="13" width="9.5703125" style="1" customWidth="1"/>
    <col min="14" max="14" width="9.5703125" style="324" customWidth="1"/>
    <col min="15" max="15" width="9.5703125" style="1" customWidth="1"/>
    <col min="16" max="16" width="32.5703125" style="326" customWidth="1"/>
    <col min="17" max="17" width="8.5703125" style="327" bestFit="1" customWidth="1"/>
    <col min="18" max="18" width="8.7109375" style="327" customWidth="1"/>
    <col min="19" max="22" width="8.5703125" style="327" bestFit="1" customWidth="1"/>
    <col min="23" max="23" width="9.28515625" style="254" customWidth="1"/>
    <col min="24" max="24" width="10" style="1" customWidth="1"/>
    <col min="25" max="25" width="9.140625" style="1" customWidth="1"/>
    <col min="26" max="16384" width="9.140625" style="1"/>
  </cols>
  <sheetData>
    <row r="2" spans="2:24" ht="33.75" x14ac:dyDescent="0.25">
      <c r="B2" s="11" t="s">
        <v>0</v>
      </c>
      <c r="C2" s="11" t="s">
        <v>1</v>
      </c>
      <c r="D2" s="11" t="s">
        <v>156</v>
      </c>
      <c r="E2" s="11" t="s">
        <v>38</v>
      </c>
      <c r="F2" s="11" t="s">
        <v>390</v>
      </c>
      <c r="G2" s="11" t="s">
        <v>154</v>
      </c>
      <c r="H2" s="328" t="s">
        <v>797</v>
      </c>
      <c r="I2" s="366" t="s">
        <v>2074</v>
      </c>
      <c r="J2" s="11" t="s">
        <v>148</v>
      </c>
      <c r="K2" s="11" t="s">
        <v>149</v>
      </c>
      <c r="L2" s="11" t="s">
        <v>155</v>
      </c>
      <c r="M2" s="11" t="s">
        <v>2</v>
      </c>
      <c r="N2" s="371" t="s">
        <v>2075</v>
      </c>
      <c r="O2" s="11" t="s">
        <v>157</v>
      </c>
      <c r="P2" s="11" t="s">
        <v>3</v>
      </c>
      <c r="Q2" s="3">
        <v>2018</v>
      </c>
      <c r="R2" s="3">
        <v>2019</v>
      </c>
      <c r="S2" s="3">
        <v>2020</v>
      </c>
      <c r="T2" s="3">
        <v>2021</v>
      </c>
      <c r="U2" s="3">
        <v>2022</v>
      </c>
      <c r="V2" s="3">
        <v>2023</v>
      </c>
      <c r="W2" s="3" t="s">
        <v>1883</v>
      </c>
    </row>
    <row r="3" spans="2:24" ht="11.25" customHeight="1" x14ac:dyDescent="0.25">
      <c r="B3" s="474" t="s">
        <v>4</v>
      </c>
      <c r="C3" s="475"/>
      <c r="D3" s="475"/>
      <c r="E3" s="475"/>
      <c r="F3" s="475"/>
      <c r="G3" s="475"/>
      <c r="H3" s="475"/>
      <c r="I3" s="475"/>
      <c r="J3" s="475"/>
      <c r="K3" s="475"/>
      <c r="L3" s="475"/>
      <c r="M3" s="475"/>
      <c r="N3" s="475"/>
      <c r="O3" s="475"/>
      <c r="P3" s="475"/>
      <c r="Q3" s="475"/>
      <c r="R3" s="475"/>
      <c r="S3" s="475"/>
      <c r="T3" s="475"/>
      <c r="U3" s="475"/>
      <c r="V3" s="475"/>
      <c r="W3" s="475"/>
    </row>
    <row r="4" spans="2:24" s="248" customFormat="1" ht="37.5" customHeight="1" x14ac:dyDescent="0.25">
      <c r="B4" s="444" t="s">
        <v>391</v>
      </c>
      <c r="C4" s="444" t="s">
        <v>392</v>
      </c>
      <c r="D4" s="476" t="s">
        <v>393</v>
      </c>
      <c r="E4" s="477"/>
      <c r="F4" s="477"/>
      <c r="G4" s="477"/>
      <c r="H4" s="477"/>
      <c r="I4" s="477"/>
      <c r="J4" s="477"/>
      <c r="K4" s="477"/>
      <c r="L4" s="477"/>
      <c r="M4" s="477"/>
      <c r="N4" s="477"/>
      <c r="O4" s="477"/>
      <c r="P4" s="477"/>
      <c r="Q4" s="477"/>
      <c r="R4" s="477"/>
      <c r="S4" s="477"/>
      <c r="T4" s="477"/>
      <c r="U4" s="477"/>
      <c r="V4" s="477"/>
      <c r="W4" s="477"/>
    </row>
    <row r="5" spans="2:24" s="326" customFormat="1" ht="45" x14ac:dyDescent="0.25">
      <c r="B5" s="443" t="s">
        <v>7</v>
      </c>
      <c r="C5" s="443" t="s">
        <v>5</v>
      </c>
      <c r="D5" s="443" t="s">
        <v>35</v>
      </c>
      <c r="E5" s="443"/>
      <c r="F5" s="443" t="s">
        <v>285</v>
      </c>
      <c r="G5" s="443" t="s">
        <v>267</v>
      </c>
      <c r="H5" s="4">
        <v>158.62</v>
      </c>
      <c r="I5" s="367">
        <v>172.3</v>
      </c>
      <c r="J5" s="443"/>
      <c r="K5" s="443"/>
      <c r="L5" s="443"/>
      <c r="M5" s="443" t="s">
        <v>28</v>
      </c>
      <c r="N5" s="368" t="s">
        <v>28</v>
      </c>
      <c r="O5" s="443"/>
      <c r="P5" s="443" t="s">
        <v>1931</v>
      </c>
      <c r="Q5" s="4">
        <v>13.88</v>
      </c>
      <c r="R5" s="4">
        <v>0.45</v>
      </c>
      <c r="S5" s="4">
        <v>0</v>
      </c>
      <c r="T5" s="4">
        <v>0</v>
      </c>
      <c r="U5" s="4">
        <v>0</v>
      </c>
      <c r="V5" s="4"/>
      <c r="W5" s="328">
        <v>14.33</v>
      </c>
      <c r="X5" s="327"/>
    </row>
    <row r="6" spans="2:24" s="248" customFormat="1" ht="40.5" customHeight="1" x14ac:dyDescent="0.25">
      <c r="B6" s="444" t="s">
        <v>394</v>
      </c>
      <c r="C6" s="444" t="s">
        <v>395</v>
      </c>
      <c r="D6" s="476" t="s">
        <v>396</v>
      </c>
      <c r="E6" s="477"/>
      <c r="F6" s="477"/>
      <c r="G6" s="477"/>
      <c r="H6" s="477"/>
      <c r="I6" s="477"/>
      <c r="J6" s="477"/>
      <c r="K6" s="477"/>
      <c r="L6" s="477"/>
      <c r="M6" s="477"/>
      <c r="N6" s="477"/>
      <c r="O6" s="477"/>
      <c r="P6" s="477"/>
      <c r="Q6" s="477"/>
      <c r="R6" s="477"/>
      <c r="S6" s="477"/>
      <c r="T6" s="477"/>
      <c r="U6" s="477"/>
      <c r="V6" s="477"/>
      <c r="W6" s="477"/>
      <c r="X6" s="327"/>
    </row>
    <row r="7" spans="2:24" s="326" customFormat="1" ht="135" x14ac:dyDescent="0.25">
      <c r="B7" s="443" t="s">
        <v>8</v>
      </c>
      <c r="C7" s="443" t="s">
        <v>71</v>
      </c>
      <c r="D7" s="443" t="s">
        <v>35</v>
      </c>
      <c r="E7" s="443">
        <v>0</v>
      </c>
      <c r="F7" s="443" t="s">
        <v>373</v>
      </c>
      <c r="G7" s="443" t="s">
        <v>1938</v>
      </c>
      <c r="H7" s="4">
        <v>195.3</v>
      </c>
      <c r="I7" s="367">
        <v>183.59</v>
      </c>
      <c r="J7" s="443" t="s">
        <v>2114</v>
      </c>
      <c r="K7" s="443" t="s">
        <v>1948</v>
      </c>
      <c r="L7" s="443" t="s">
        <v>1949</v>
      </c>
      <c r="M7" s="443" t="s">
        <v>1958</v>
      </c>
      <c r="N7" s="368" t="s">
        <v>132</v>
      </c>
      <c r="O7" s="443" t="s">
        <v>39</v>
      </c>
      <c r="P7" s="443" t="s">
        <v>1959</v>
      </c>
      <c r="Q7" s="4">
        <v>10.84</v>
      </c>
      <c r="R7" s="4">
        <v>35.229999999999997</v>
      </c>
      <c r="S7" s="4">
        <v>35.229999999999997</v>
      </c>
      <c r="T7" s="4">
        <v>31.78</v>
      </c>
      <c r="U7" s="4">
        <v>33.22</v>
      </c>
      <c r="V7" s="4">
        <v>25.4</v>
      </c>
      <c r="W7" s="328">
        <v>171.7</v>
      </c>
      <c r="X7" s="327"/>
    </row>
    <row r="8" spans="2:24" s="326" customFormat="1" ht="22.5" x14ac:dyDescent="0.25">
      <c r="B8" s="443" t="s">
        <v>11</v>
      </c>
      <c r="C8" s="443" t="s">
        <v>36</v>
      </c>
      <c r="D8" s="443" t="s">
        <v>35</v>
      </c>
      <c r="E8" s="443"/>
      <c r="F8" s="443" t="s">
        <v>800</v>
      </c>
      <c r="G8" s="4"/>
      <c r="H8" s="4"/>
      <c r="I8" s="367">
        <v>20</v>
      </c>
      <c r="J8" s="443"/>
      <c r="K8" s="443"/>
      <c r="L8" s="443"/>
      <c r="M8" s="443" t="s">
        <v>70</v>
      </c>
      <c r="N8" s="368" t="s">
        <v>70</v>
      </c>
      <c r="O8" s="443"/>
      <c r="P8" s="443"/>
      <c r="Q8" s="4"/>
      <c r="R8" s="4"/>
      <c r="S8" s="4"/>
      <c r="T8" s="4"/>
      <c r="U8" s="4"/>
      <c r="V8" s="4"/>
      <c r="W8" s="328">
        <v>0</v>
      </c>
      <c r="X8" s="327"/>
    </row>
    <row r="9" spans="2:24" s="248" customFormat="1" ht="67.5" customHeight="1" x14ac:dyDescent="0.25">
      <c r="B9" s="444" t="s">
        <v>397</v>
      </c>
      <c r="C9" s="444" t="s">
        <v>2073</v>
      </c>
      <c r="D9" s="476" t="s">
        <v>398</v>
      </c>
      <c r="E9" s="477"/>
      <c r="F9" s="477"/>
      <c r="G9" s="477"/>
      <c r="H9" s="477"/>
      <c r="I9" s="477"/>
      <c r="J9" s="477"/>
      <c r="K9" s="477"/>
      <c r="L9" s="477"/>
      <c r="M9" s="477"/>
      <c r="N9" s="477"/>
      <c r="O9" s="477"/>
      <c r="P9" s="477"/>
      <c r="Q9" s="477"/>
      <c r="R9" s="477"/>
      <c r="S9" s="477"/>
      <c r="T9" s="477"/>
      <c r="U9" s="477"/>
      <c r="V9" s="477"/>
      <c r="W9" s="477"/>
      <c r="X9" s="327"/>
    </row>
    <row r="10" spans="2:24" s="326" customFormat="1" ht="22.5" x14ac:dyDescent="0.25">
      <c r="B10" s="443" t="s">
        <v>9</v>
      </c>
      <c r="C10" s="443" t="s">
        <v>76</v>
      </c>
      <c r="D10" s="443" t="s">
        <v>26</v>
      </c>
      <c r="E10" s="443"/>
      <c r="F10" s="443"/>
      <c r="G10" s="443" t="s">
        <v>26</v>
      </c>
      <c r="H10" s="4">
        <v>0.5</v>
      </c>
      <c r="I10" s="367">
        <v>0</v>
      </c>
      <c r="J10" s="443" t="s">
        <v>257</v>
      </c>
      <c r="K10" s="443" t="s">
        <v>257</v>
      </c>
      <c r="L10" s="443" t="s">
        <v>257</v>
      </c>
      <c r="M10" s="443">
        <v>2018</v>
      </c>
      <c r="N10" s="368">
        <v>0</v>
      </c>
      <c r="O10" s="443" t="s">
        <v>26</v>
      </c>
      <c r="P10" s="443" t="s">
        <v>1960</v>
      </c>
      <c r="Q10" s="4">
        <v>0.5</v>
      </c>
      <c r="R10" s="4">
        <v>0</v>
      </c>
      <c r="S10" s="4">
        <v>0</v>
      </c>
      <c r="T10" s="4">
        <v>0</v>
      </c>
      <c r="U10" s="4">
        <v>0</v>
      </c>
      <c r="V10" s="4"/>
      <c r="W10" s="328">
        <v>0.5</v>
      </c>
      <c r="X10" s="327"/>
    </row>
    <row r="11" spans="2:24" s="326" customFormat="1" ht="101.25" x14ac:dyDescent="0.25">
      <c r="B11" s="443" t="s">
        <v>72</v>
      </c>
      <c r="C11" s="443" t="s">
        <v>75</v>
      </c>
      <c r="D11" s="443" t="s">
        <v>35</v>
      </c>
      <c r="E11" s="443"/>
      <c r="F11" s="443" t="s">
        <v>289</v>
      </c>
      <c r="G11" s="443" t="s">
        <v>798</v>
      </c>
      <c r="H11" s="4">
        <v>8</v>
      </c>
      <c r="I11" s="367">
        <v>12.399999999999999</v>
      </c>
      <c r="J11" s="13" t="s">
        <v>2115</v>
      </c>
      <c r="K11" s="443"/>
      <c r="L11" s="443"/>
      <c r="M11" s="443" t="s">
        <v>120</v>
      </c>
      <c r="N11" s="368" t="s">
        <v>103</v>
      </c>
      <c r="O11" s="443"/>
      <c r="P11" s="443" t="s">
        <v>178</v>
      </c>
      <c r="Q11" s="4">
        <v>1.2</v>
      </c>
      <c r="R11" s="4">
        <v>1.5</v>
      </c>
      <c r="S11" s="4">
        <v>1.5</v>
      </c>
      <c r="T11" s="4">
        <v>1.2</v>
      </c>
      <c r="U11" s="4">
        <v>1.2</v>
      </c>
      <c r="V11" s="4">
        <v>1.2</v>
      </c>
      <c r="W11" s="328">
        <v>7.8000000000000007</v>
      </c>
      <c r="X11" s="327"/>
    </row>
    <row r="12" spans="2:24" s="326" customFormat="1" ht="22.5" x14ac:dyDescent="0.25">
      <c r="B12" s="443" t="s">
        <v>73</v>
      </c>
      <c r="C12" s="443" t="s">
        <v>76</v>
      </c>
      <c r="D12" s="443" t="s">
        <v>26</v>
      </c>
      <c r="E12" s="443"/>
      <c r="F12" s="443"/>
      <c r="G12" s="443" t="s">
        <v>26</v>
      </c>
      <c r="H12" s="4"/>
      <c r="I12" s="367">
        <v>0.5</v>
      </c>
      <c r="J12" s="443" t="s">
        <v>26</v>
      </c>
      <c r="K12" s="443" t="s">
        <v>26</v>
      </c>
      <c r="L12" s="443"/>
      <c r="M12" s="443" t="s">
        <v>26</v>
      </c>
      <c r="N12" s="368" t="s">
        <v>26</v>
      </c>
      <c r="O12" s="443"/>
      <c r="P12" s="443" t="s">
        <v>26</v>
      </c>
      <c r="Q12" s="4"/>
      <c r="R12" s="4"/>
      <c r="S12" s="4"/>
      <c r="T12" s="4"/>
      <c r="U12" s="4"/>
      <c r="V12" s="4"/>
      <c r="W12" s="328">
        <v>0</v>
      </c>
      <c r="X12" s="327"/>
    </row>
    <row r="13" spans="2:24" s="326" customFormat="1" ht="146.25" x14ac:dyDescent="0.25">
      <c r="B13" s="443" t="s">
        <v>74</v>
      </c>
      <c r="C13" s="443" t="s">
        <v>133</v>
      </c>
      <c r="D13" s="443" t="s">
        <v>134</v>
      </c>
      <c r="E13" s="443">
        <v>0</v>
      </c>
      <c r="F13" s="443">
        <v>0</v>
      </c>
      <c r="G13" s="443" t="s">
        <v>2116</v>
      </c>
      <c r="H13" s="4">
        <v>0</v>
      </c>
      <c r="I13" s="367">
        <v>88.27</v>
      </c>
      <c r="J13" s="443" t="s">
        <v>2008</v>
      </c>
      <c r="K13" s="443" t="s">
        <v>2009</v>
      </c>
      <c r="L13" s="443">
        <v>0</v>
      </c>
      <c r="M13" s="443"/>
      <c r="N13" s="368" t="s">
        <v>77</v>
      </c>
      <c r="O13" s="443"/>
      <c r="P13" s="443" t="s">
        <v>2010</v>
      </c>
      <c r="Q13" s="4">
        <v>0</v>
      </c>
      <c r="R13" s="4">
        <v>0</v>
      </c>
      <c r="S13" s="4">
        <v>0</v>
      </c>
      <c r="T13" s="4">
        <v>0</v>
      </c>
      <c r="U13" s="4">
        <v>0</v>
      </c>
      <c r="V13" s="4"/>
      <c r="W13" s="328">
        <v>0</v>
      </c>
      <c r="X13" s="327"/>
    </row>
    <row r="14" spans="2:24" s="326" customFormat="1" ht="56.25" x14ac:dyDescent="0.25">
      <c r="B14" s="443" t="s">
        <v>12</v>
      </c>
      <c r="C14" s="443" t="s">
        <v>112</v>
      </c>
      <c r="D14" s="443" t="s">
        <v>35</v>
      </c>
      <c r="E14" s="443">
        <v>0</v>
      </c>
      <c r="F14" s="443" t="s">
        <v>2011</v>
      </c>
      <c r="G14" s="443" t="s">
        <v>243</v>
      </c>
      <c r="H14" s="4">
        <v>16.05</v>
      </c>
      <c r="I14" s="367">
        <v>16.05</v>
      </c>
      <c r="J14" s="443" t="s">
        <v>376</v>
      </c>
      <c r="K14" s="443" t="s">
        <v>376</v>
      </c>
      <c r="L14" s="443" t="s">
        <v>376</v>
      </c>
      <c r="M14" s="443"/>
      <c r="N14" s="368" t="s">
        <v>85</v>
      </c>
      <c r="O14" s="443"/>
      <c r="P14" s="443" t="s">
        <v>2012</v>
      </c>
      <c r="Q14" s="4">
        <v>0</v>
      </c>
      <c r="R14" s="4">
        <v>0</v>
      </c>
      <c r="S14" s="4">
        <v>0</v>
      </c>
      <c r="T14" s="4">
        <v>3</v>
      </c>
      <c r="U14" s="4">
        <v>6.5</v>
      </c>
      <c r="V14" s="4">
        <v>6.55</v>
      </c>
      <c r="W14" s="328">
        <v>16.05</v>
      </c>
      <c r="X14" s="327"/>
    </row>
    <row r="15" spans="2:24" s="248" customFormat="1" ht="51.75" customHeight="1" x14ac:dyDescent="0.25">
      <c r="B15" s="444" t="s">
        <v>399</v>
      </c>
      <c r="C15" s="444" t="s">
        <v>400</v>
      </c>
      <c r="D15" s="476" t="s">
        <v>401</v>
      </c>
      <c r="E15" s="477"/>
      <c r="F15" s="477"/>
      <c r="G15" s="477"/>
      <c r="H15" s="477"/>
      <c r="I15" s="477"/>
      <c r="J15" s="477"/>
      <c r="K15" s="477"/>
      <c r="L15" s="477"/>
      <c r="M15" s="477"/>
      <c r="N15" s="477"/>
      <c r="O15" s="477"/>
      <c r="P15" s="477"/>
      <c r="Q15" s="477"/>
      <c r="R15" s="477"/>
      <c r="S15" s="477"/>
      <c r="T15" s="477"/>
      <c r="U15" s="477"/>
      <c r="V15" s="477"/>
      <c r="W15" s="477"/>
      <c r="X15" s="327"/>
    </row>
    <row r="16" spans="2:24" s="326" customFormat="1" ht="146.25" x14ac:dyDescent="0.25">
      <c r="B16" s="443" t="s">
        <v>10</v>
      </c>
      <c r="C16" s="443" t="s">
        <v>106</v>
      </c>
      <c r="D16" s="443" t="s">
        <v>35</v>
      </c>
      <c r="E16" s="443">
        <v>0</v>
      </c>
      <c r="F16" s="443" t="s">
        <v>1942</v>
      </c>
      <c r="G16" s="443" t="s">
        <v>1943</v>
      </c>
      <c r="H16" s="4">
        <v>76.03</v>
      </c>
      <c r="I16" s="367">
        <v>108.38</v>
      </c>
      <c r="J16" s="443" t="s">
        <v>1875</v>
      </c>
      <c r="K16" s="443" t="s">
        <v>1951</v>
      </c>
      <c r="L16" s="443" t="s">
        <v>1952</v>
      </c>
      <c r="M16" s="443" t="s">
        <v>59</v>
      </c>
      <c r="N16" s="368" t="s">
        <v>29</v>
      </c>
      <c r="O16" s="443" t="s">
        <v>62</v>
      </c>
      <c r="P16" s="443" t="s">
        <v>1963</v>
      </c>
      <c r="Q16" s="4">
        <v>1.45</v>
      </c>
      <c r="R16" s="4">
        <v>8.75</v>
      </c>
      <c r="S16" s="4">
        <v>18.02</v>
      </c>
      <c r="T16" s="4">
        <v>30</v>
      </c>
      <c r="U16" s="4">
        <v>17</v>
      </c>
      <c r="V16" s="4"/>
      <c r="W16" s="328">
        <v>75.22</v>
      </c>
      <c r="X16" s="327"/>
    </row>
    <row r="17" spans="2:24" s="326" customFormat="1" ht="135" x14ac:dyDescent="0.25">
      <c r="B17" s="443" t="s">
        <v>13</v>
      </c>
      <c r="C17" s="443" t="s">
        <v>1944</v>
      </c>
      <c r="D17" s="443" t="s">
        <v>35</v>
      </c>
      <c r="E17" s="443" t="s">
        <v>10</v>
      </c>
      <c r="F17" s="443" t="s">
        <v>310</v>
      </c>
      <c r="G17" s="443" t="s">
        <v>258</v>
      </c>
      <c r="H17" s="443">
        <v>9.1170000000000009</v>
      </c>
      <c r="I17" s="368">
        <v>13.76</v>
      </c>
      <c r="J17" s="443" t="s">
        <v>1875</v>
      </c>
      <c r="K17" s="443" t="s">
        <v>1953</v>
      </c>
      <c r="L17" s="443" t="s">
        <v>1954</v>
      </c>
      <c r="M17" s="443" t="s">
        <v>59</v>
      </c>
      <c r="N17" s="368">
        <v>2018</v>
      </c>
      <c r="O17" s="443" t="s">
        <v>35</v>
      </c>
      <c r="P17" s="443" t="s">
        <v>1964</v>
      </c>
      <c r="Q17" s="4">
        <v>0.16</v>
      </c>
      <c r="R17" s="4">
        <v>3.8</v>
      </c>
      <c r="S17" s="4">
        <v>2.79</v>
      </c>
      <c r="T17" s="4">
        <v>2.17</v>
      </c>
      <c r="U17" s="4">
        <v>0.16</v>
      </c>
      <c r="V17" s="4">
        <v>0</v>
      </c>
      <c r="W17" s="328">
        <v>9.08</v>
      </c>
      <c r="X17" s="327"/>
    </row>
    <row r="18" spans="2:24" s="326" customFormat="1" ht="135" x14ac:dyDescent="0.25">
      <c r="B18" s="443" t="s">
        <v>13</v>
      </c>
      <c r="C18" s="443" t="s">
        <v>1944</v>
      </c>
      <c r="D18" s="443" t="s">
        <v>35</v>
      </c>
      <c r="E18" s="443" t="s">
        <v>10</v>
      </c>
      <c r="F18" s="443" t="s">
        <v>310</v>
      </c>
      <c r="G18" s="443" t="s">
        <v>1991</v>
      </c>
      <c r="H18" s="443">
        <v>273.76</v>
      </c>
      <c r="I18" s="368">
        <v>261.66000000000003</v>
      </c>
      <c r="J18" s="443" t="s">
        <v>1875</v>
      </c>
      <c r="K18" s="443" t="s">
        <v>1953</v>
      </c>
      <c r="L18" s="443" t="s">
        <v>1992</v>
      </c>
      <c r="M18" s="443" t="s">
        <v>1993</v>
      </c>
      <c r="N18" s="368" t="s">
        <v>82</v>
      </c>
      <c r="O18" s="443" t="s">
        <v>35</v>
      </c>
      <c r="P18" s="443" t="s">
        <v>1994</v>
      </c>
      <c r="Q18" s="4">
        <v>0</v>
      </c>
      <c r="R18" s="4">
        <v>4</v>
      </c>
      <c r="S18" s="4">
        <v>5.5</v>
      </c>
      <c r="T18" s="4">
        <v>42.4</v>
      </c>
      <c r="U18" s="4">
        <v>71.5</v>
      </c>
      <c r="V18" s="4">
        <v>95.3</v>
      </c>
      <c r="W18" s="328">
        <v>218.7</v>
      </c>
      <c r="X18" s="327"/>
    </row>
    <row r="19" spans="2:24" s="326" customFormat="1" x14ac:dyDescent="0.25">
      <c r="B19" s="443" t="s">
        <v>402</v>
      </c>
      <c r="C19" s="443" t="s">
        <v>403</v>
      </c>
      <c r="D19" s="443" t="s">
        <v>31</v>
      </c>
      <c r="E19" s="443"/>
      <c r="F19" s="443" t="s">
        <v>660</v>
      </c>
      <c r="G19" s="443"/>
      <c r="H19" s="4"/>
      <c r="I19" s="367"/>
      <c r="J19" s="443"/>
      <c r="K19" s="443"/>
      <c r="L19" s="443"/>
      <c r="M19" s="443"/>
      <c r="N19" s="368"/>
      <c r="O19" s="443"/>
      <c r="P19" s="443" t="s">
        <v>1813</v>
      </c>
      <c r="Q19" s="4"/>
      <c r="R19" s="4"/>
      <c r="S19" s="4"/>
      <c r="T19" s="4"/>
      <c r="U19" s="4"/>
      <c r="V19" s="4"/>
      <c r="W19" s="328">
        <v>0</v>
      </c>
      <c r="X19" s="327"/>
    </row>
    <row r="20" spans="2:24" s="248" customFormat="1" ht="22.5" customHeight="1" x14ac:dyDescent="0.25">
      <c r="B20" s="444" t="s">
        <v>404</v>
      </c>
      <c r="C20" s="444" t="s">
        <v>405</v>
      </c>
      <c r="D20" s="476" t="s">
        <v>406</v>
      </c>
      <c r="E20" s="477"/>
      <c r="F20" s="477"/>
      <c r="G20" s="477"/>
      <c r="H20" s="477"/>
      <c r="I20" s="477"/>
      <c r="J20" s="477"/>
      <c r="K20" s="477"/>
      <c r="L20" s="477"/>
      <c r="M20" s="477"/>
      <c r="N20" s="477"/>
      <c r="O20" s="477"/>
      <c r="P20" s="477"/>
      <c r="Q20" s="477"/>
      <c r="R20" s="477"/>
      <c r="S20" s="477"/>
      <c r="T20" s="477"/>
      <c r="U20" s="477"/>
      <c r="V20" s="477"/>
      <c r="W20" s="477"/>
      <c r="X20" s="327"/>
    </row>
    <row r="21" spans="2:24" s="326" customFormat="1" ht="45" x14ac:dyDescent="0.25">
      <c r="B21" s="443" t="s">
        <v>407</v>
      </c>
      <c r="C21" s="443" t="s">
        <v>408</v>
      </c>
      <c r="D21" s="443" t="s">
        <v>31</v>
      </c>
      <c r="E21" s="443" t="s">
        <v>409</v>
      </c>
      <c r="F21" s="443" t="s">
        <v>660</v>
      </c>
      <c r="G21" s="443"/>
      <c r="H21" s="4"/>
      <c r="I21" s="367"/>
      <c r="J21" s="443"/>
      <c r="K21" s="11"/>
      <c r="L21" s="11"/>
      <c r="M21" s="443"/>
      <c r="N21" s="368"/>
      <c r="O21" s="443" t="s">
        <v>31</v>
      </c>
      <c r="P21" s="443"/>
      <c r="Q21" s="4"/>
      <c r="R21" s="4"/>
      <c r="S21" s="4"/>
      <c r="T21" s="4"/>
      <c r="U21" s="4"/>
      <c r="V21" s="4"/>
      <c r="W21" s="328">
        <v>0</v>
      </c>
      <c r="X21" s="327"/>
    </row>
    <row r="22" spans="2:24" s="248" customFormat="1" ht="36.75" customHeight="1" x14ac:dyDescent="0.25">
      <c r="B22" s="444" t="s">
        <v>410</v>
      </c>
      <c r="C22" s="444" t="s">
        <v>411</v>
      </c>
      <c r="D22" s="476" t="s">
        <v>412</v>
      </c>
      <c r="E22" s="477"/>
      <c r="F22" s="477"/>
      <c r="G22" s="477"/>
      <c r="H22" s="477"/>
      <c r="I22" s="477"/>
      <c r="J22" s="477"/>
      <c r="K22" s="477"/>
      <c r="L22" s="477"/>
      <c r="M22" s="477"/>
      <c r="N22" s="477"/>
      <c r="O22" s="477"/>
      <c r="P22" s="477"/>
      <c r="Q22" s="477"/>
      <c r="R22" s="477"/>
      <c r="S22" s="477"/>
      <c r="T22" s="477"/>
      <c r="U22" s="477"/>
      <c r="V22" s="477"/>
      <c r="W22" s="477"/>
      <c r="X22" s="327"/>
    </row>
    <row r="23" spans="2:24" s="326" customFormat="1" x14ac:dyDescent="0.25">
      <c r="B23" s="443" t="s">
        <v>413</v>
      </c>
      <c r="C23" s="443" t="s">
        <v>414</v>
      </c>
      <c r="D23" s="443" t="s">
        <v>31</v>
      </c>
      <c r="E23" s="443"/>
      <c r="F23" s="443" t="s">
        <v>660</v>
      </c>
      <c r="G23" s="443"/>
      <c r="H23" s="4"/>
      <c r="I23" s="367"/>
      <c r="J23" s="443"/>
      <c r="K23" s="443"/>
      <c r="L23" s="443"/>
      <c r="M23" s="443"/>
      <c r="N23" s="368"/>
      <c r="O23" s="443" t="s">
        <v>31</v>
      </c>
      <c r="P23" s="443" t="s">
        <v>1793</v>
      </c>
      <c r="Q23" s="4"/>
      <c r="R23" s="4"/>
      <c r="S23" s="4"/>
      <c r="T23" s="4"/>
      <c r="U23" s="4"/>
      <c r="V23" s="4"/>
      <c r="W23" s="328">
        <v>0</v>
      </c>
      <c r="X23" s="327"/>
    </row>
    <row r="24" spans="2:24" s="326" customFormat="1" x14ac:dyDescent="0.25">
      <c r="B24" s="443" t="s">
        <v>416</v>
      </c>
      <c r="C24" s="443" t="s">
        <v>417</v>
      </c>
      <c r="D24" s="443" t="s">
        <v>31</v>
      </c>
      <c r="E24" s="443"/>
      <c r="F24" s="443" t="s">
        <v>660</v>
      </c>
      <c r="G24" s="443"/>
      <c r="H24" s="4"/>
      <c r="I24" s="367"/>
      <c r="J24" s="443"/>
      <c r="K24" s="443"/>
      <c r="L24" s="443"/>
      <c r="M24" s="443"/>
      <c r="N24" s="368"/>
      <c r="O24" s="443" t="s">
        <v>31</v>
      </c>
      <c r="P24" s="443" t="s">
        <v>1772</v>
      </c>
      <c r="Q24" s="4"/>
      <c r="R24" s="4"/>
      <c r="S24" s="4"/>
      <c r="T24" s="4"/>
      <c r="U24" s="4"/>
      <c r="V24" s="4"/>
      <c r="W24" s="328">
        <v>0</v>
      </c>
      <c r="X24" s="327"/>
    </row>
    <row r="25" spans="2:24" s="326" customFormat="1" x14ac:dyDescent="0.25">
      <c r="B25" s="443" t="s">
        <v>418</v>
      </c>
      <c r="C25" s="443" t="s">
        <v>419</v>
      </c>
      <c r="D25" s="443" t="s">
        <v>31</v>
      </c>
      <c r="E25" s="443"/>
      <c r="F25" s="443" t="s">
        <v>660</v>
      </c>
      <c r="G25" s="443"/>
      <c r="H25" s="4"/>
      <c r="I25" s="367"/>
      <c r="J25" s="443"/>
      <c r="K25" s="443"/>
      <c r="L25" s="443"/>
      <c r="M25" s="443"/>
      <c r="N25" s="368"/>
      <c r="O25" s="443" t="s">
        <v>31</v>
      </c>
      <c r="P25" s="443" t="s">
        <v>1769</v>
      </c>
      <c r="Q25" s="4"/>
      <c r="R25" s="4"/>
      <c r="S25" s="4"/>
      <c r="T25" s="4"/>
      <c r="U25" s="4"/>
      <c r="V25" s="4"/>
      <c r="W25" s="328">
        <v>0</v>
      </c>
      <c r="X25" s="327"/>
    </row>
    <row r="26" spans="2:24" s="248" customFormat="1" ht="48.75" customHeight="1" x14ac:dyDescent="0.25">
      <c r="B26" s="444" t="s">
        <v>420</v>
      </c>
      <c r="C26" s="444" t="s">
        <v>421</v>
      </c>
      <c r="D26" s="476" t="s">
        <v>422</v>
      </c>
      <c r="E26" s="477"/>
      <c r="F26" s="477"/>
      <c r="G26" s="477"/>
      <c r="H26" s="477"/>
      <c r="I26" s="477"/>
      <c r="J26" s="477"/>
      <c r="K26" s="477"/>
      <c r="L26" s="477"/>
      <c r="M26" s="477"/>
      <c r="N26" s="477"/>
      <c r="O26" s="477"/>
      <c r="P26" s="477"/>
      <c r="Q26" s="477"/>
      <c r="R26" s="477"/>
      <c r="S26" s="477"/>
      <c r="T26" s="477"/>
      <c r="U26" s="477"/>
      <c r="V26" s="477"/>
      <c r="W26" s="477"/>
      <c r="X26" s="327"/>
    </row>
    <row r="27" spans="2:24" s="326" customFormat="1" ht="33.75" x14ac:dyDescent="0.25">
      <c r="B27" s="443" t="s">
        <v>423</v>
      </c>
      <c r="C27" s="443" t="s">
        <v>424</v>
      </c>
      <c r="D27" s="443" t="s">
        <v>31</v>
      </c>
      <c r="E27" s="443"/>
      <c r="F27" s="443" t="s">
        <v>660</v>
      </c>
      <c r="G27" s="443"/>
      <c r="H27" s="4"/>
      <c r="I27" s="367"/>
      <c r="J27" s="443"/>
      <c r="K27" s="443"/>
      <c r="L27" s="443"/>
      <c r="M27" s="443"/>
      <c r="N27" s="368"/>
      <c r="O27" s="443" t="s">
        <v>31</v>
      </c>
      <c r="P27" s="443" t="s">
        <v>1796</v>
      </c>
      <c r="Q27" s="4"/>
      <c r="R27" s="4"/>
      <c r="S27" s="4"/>
      <c r="T27" s="4"/>
      <c r="U27" s="4"/>
      <c r="V27" s="4"/>
      <c r="W27" s="328">
        <v>0</v>
      </c>
      <c r="X27" s="327"/>
    </row>
    <row r="28" spans="2:24" s="326" customFormat="1" x14ac:dyDescent="0.25">
      <c r="B28" s="443" t="s">
        <v>425</v>
      </c>
      <c r="C28" s="443" t="s">
        <v>426</v>
      </c>
      <c r="D28" s="443"/>
      <c r="E28" s="443"/>
      <c r="F28" s="443" t="s">
        <v>660</v>
      </c>
      <c r="G28" s="443"/>
      <c r="H28" s="4"/>
      <c r="I28" s="367"/>
      <c r="J28" s="443"/>
      <c r="K28" s="443"/>
      <c r="L28" s="443"/>
      <c r="M28" s="443"/>
      <c r="N28" s="368"/>
      <c r="O28" s="443" t="s">
        <v>31</v>
      </c>
      <c r="P28" s="443" t="s">
        <v>1771</v>
      </c>
      <c r="Q28" s="4"/>
      <c r="R28" s="4"/>
      <c r="S28" s="4"/>
      <c r="T28" s="4"/>
      <c r="U28" s="4"/>
      <c r="V28" s="4"/>
      <c r="W28" s="328">
        <v>0</v>
      </c>
      <c r="X28" s="327"/>
    </row>
    <row r="29" spans="2:24" s="326" customFormat="1" x14ac:dyDescent="0.25">
      <c r="B29" s="443" t="s">
        <v>427</v>
      </c>
      <c r="C29" s="443" t="s">
        <v>426</v>
      </c>
      <c r="D29" s="443" t="s">
        <v>31</v>
      </c>
      <c r="E29" s="443"/>
      <c r="F29" s="443" t="s">
        <v>1814</v>
      </c>
      <c r="G29" s="443"/>
      <c r="H29" s="4"/>
      <c r="I29" s="367"/>
      <c r="J29" s="443"/>
      <c r="K29" s="443"/>
      <c r="L29" s="443"/>
      <c r="M29" s="443"/>
      <c r="N29" s="368"/>
      <c r="O29" s="443"/>
      <c r="P29" s="443"/>
      <c r="Q29" s="4"/>
      <c r="R29" s="4"/>
      <c r="S29" s="4"/>
      <c r="T29" s="4"/>
      <c r="U29" s="4"/>
      <c r="V29" s="4"/>
      <c r="W29" s="328">
        <v>0</v>
      </c>
      <c r="X29" s="327"/>
    </row>
    <row r="30" spans="2:24" s="326" customFormat="1" x14ac:dyDescent="0.25">
      <c r="B30" s="443" t="s">
        <v>428</v>
      </c>
      <c r="C30" s="443" t="s">
        <v>426</v>
      </c>
      <c r="D30" s="443" t="s">
        <v>31</v>
      </c>
      <c r="E30" s="443"/>
      <c r="F30" s="443" t="s">
        <v>1814</v>
      </c>
      <c r="G30" s="443"/>
      <c r="H30" s="4"/>
      <c r="I30" s="367"/>
      <c r="J30" s="443"/>
      <c r="K30" s="443"/>
      <c r="L30" s="443"/>
      <c r="M30" s="443"/>
      <c r="N30" s="368"/>
      <c r="O30" s="443"/>
      <c r="P30" s="443"/>
      <c r="Q30" s="4"/>
      <c r="R30" s="4"/>
      <c r="S30" s="4"/>
      <c r="T30" s="4"/>
      <c r="U30" s="4"/>
      <c r="V30" s="4"/>
      <c r="W30" s="328">
        <v>0</v>
      </c>
      <c r="X30" s="327"/>
    </row>
    <row r="31" spans="2:24" s="326" customFormat="1" x14ac:dyDescent="0.25">
      <c r="B31" s="443" t="s">
        <v>429</v>
      </c>
      <c r="C31" s="443" t="s">
        <v>430</v>
      </c>
      <c r="D31" s="443" t="s">
        <v>31</v>
      </c>
      <c r="E31" s="443" t="s">
        <v>423</v>
      </c>
      <c r="F31" s="443"/>
      <c r="G31" s="443"/>
      <c r="H31" s="4"/>
      <c r="I31" s="367"/>
      <c r="J31" s="443"/>
      <c r="K31" s="443"/>
      <c r="L31" s="443"/>
      <c r="M31" s="443"/>
      <c r="N31" s="368"/>
      <c r="O31" s="443"/>
      <c r="P31" s="443" t="s">
        <v>1815</v>
      </c>
      <c r="Q31" s="4"/>
      <c r="R31" s="4"/>
      <c r="S31" s="4"/>
      <c r="T31" s="4"/>
      <c r="U31" s="4"/>
      <c r="V31" s="4"/>
      <c r="W31" s="328">
        <v>0</v>
      </c>
      <c r="X31" s="327"/>
    </row>
    <row r="32" spans="2:24" s="248" customFormat="1" ht="42" customHeight="1" x14ac:dyDescent="0.25">
      <c r="B32" s="444" t="s">
        <v>431</v>
      </c>
      <c r="C32" s="444" t="s">
        <v>432</v>
      </c>
      <c r="D32" s="444"/>
      <c r="E32" s="444"/>
      <c r="F32" s="476" t="s">
        <v>433</v>
      </c>
      <c r="G32" s="477"/>
      <c r="H32" s="477"/>
      <c r="I32" s="477"/>
      <c r="J32" s="477"/>
      <c r="K32" s="477"/>
      <c r="L32" s="477"/>
      <c r="M32" s="477"/>
      <c r="N32" s="477"/>
      <c r="O32" s="477"/>
      <c r="P32" s="477"/>
      <c r="Q32" s="477"/>
      <c r="R32" s="477"/>
      <c r="S32" s="477"/>
      <c r="T32" s="477"/>
      <c r="U32" s="477"/>
      <c r="V32" s="477"/>
      <c r="W32" s="477"/>
      <c r="X32" s="327"/>
    </row>
    <row r="33" spans="2:24" s="326" customFormat="1" x14ac:dyDescent="0.25">
      <c r="B33" s="443" t="s">
        <v>434</v>
      </c>
      <c r="C33" s="443" t="s">
        <v>435</v>
      </c>
      <c r="D33" s="443" t="s">
        <v>31</v>
      </c>
      <c r="E33" s="443"/>
      <c r="F33" s="443" t="s">
        <v>660</v>
      </c>
      <c r="G33" s="443"/>
      <c r="H33" s="4"/>
      <c r="I33" s="367"/>
      <c r="J33" s="443"/>
      <c r="K33" s="443"/>
      <c r="L33" s="443"/>
      <c r="M33" s="443"/>
      <c r="N33" s="368"/>
      <c r="O33" s="443" t="s">
        <v>31</v>
      </c>
      <c r="P33" s="443" t="s">
        <v>1784</v>
      </c>
      <c r="Q33" s="4"/>
      <c r="R33" s="4"/>
      <c r="S33" s="4"/>
      <c r="T33" s="4"/>
      <c r="U33" s="4"/>
      <c r="V33" s="4"/>
      <c r="W33" s="328">
        <v>0</v>
      </c>
      <c r="X33" s="327"/>
    </row>
    <row r="34" spans="2:24" s="248" customFormat="1" ht="38.25" customHeight="1" x14ac:dyDescent="0.25">
      <c r="B34" s="444" t="s">
        <v>437</v>
      </c>
      <c r="C34" s="444" t="s">
        <v>438</v>
      </c>
      <c r="D34" s="476" t="s">
        <v>439</v>
      </c>
      <c r="E34" s="477"/>
      <c r="F34" s="477"/>
      <c r="G34" s="477"/>
      <c r="H34" s="477"/>
      <c r="I34" s="477"/>
      <c r="J34" s="477"/>
      <c r="K34" s="477"/>
      <c r="L34" s="477"/>
      <c r="M34" s="477"/>
      <c r="N34" s="477"/>
      <c r="O34" s="477"/>
      <c r="P34" s="477"/>
      <c r="Q34" s="477"/>
      <c r="R34" s="477"/>
      <c r="S34" s="477"/>
      <c r="T34" s="477"/>
      <c r="U34" s="477"/>
      <c r="V34" s="477"/>
      <c r="W34" s="477"/>
      <c r="X34" s="327"/>
    </row>
    <row r="35" spans="2:24" s="326" customFormat="1" ht="33.75" x14ac:dyDescent="0.25">
      <c r="B35" s="443" t="s">
        <v>18</v>
      </c>
      <c r="C35" s="443" t="s">
        <v>86</v>
      </c>
      <c r="D35" s="443" t="s">
        <v>35</v>
      </c>
      <c r="E35" s="443"/>
      <c r="F35" s="11" t="s">
        <v>806</v>
      </c>
      <c r="G35" s="443"/>
      <c r="H35" s="4">
        <v>13.95</v>
      </c>
      <c r="I35" s="367">
        <v>7.08</v>
      </c>
      <c r="J35" s="443"/>
      <c r="K35" s="443"/>
      <c r="L35" s="443"/>
      <c r="M35" s="443" t="s">
        <v>59</v>
      </c>
      <c r="N35" s="368" t="s">
        <v>30</v>
      </c>
      <c r="O35" s="443" t="s">
        <v>35</v>
      </c>
      <c r="P35" s="443" t="s">
        <v>1962</v>
      </c>
      <c r="Q35" s="4">
        <v>2.7</v>
      </c>
      <c r="R35" s="4">
        <v>3.53</v>
      </c>
      <c r="S35" s="4">
        <v>4.8099999999999996</v>
      </c>
      <c r="T35" s="4">
        <v>2.76</v>
      </c>
      <c r="U35" s="4">
        <v>0.05</v>
      </c>
      <c r="V35" s="4"/>
      <c r="W35" s="328">
        <v>13.85</v>
      </c>
      <c r="X35" s="327"/>
    </row>
    <row r="36" spans="2:24" s="326" customFormat="1" ht="168.75" x14ac:dyDescent="0.25">
      <c r="B36" s="443" t="s">
        <v>18</v>
      </c>
      <c r="C36" s="443" t="s">
        <v>1941</v>
      </c>
      <c r="D36" s="443" t="s">
        <v>35</v>
      </c>
      <c r="E36" s="443"/>
      <c r="F36" s="443" t="s">
        <v>1995</v>
      </c>
      <c r="G36" s="443" t="s">
        <v>1996</v>
      </c>
      <c r="H36" s="4">
        <v>244.54999999999998</v>
      </c>
      <c r="I36" s="367">
        <v>244.54999999999998</v>
      </c>
      <c r="J36" s="443" t="s">
        <v>2117</v>
      </c>
      <c r="K36" s="443" t="s">
        <v>2118</v>
      </c>
      <c r="L36" s="443" t="s">
        <v>2119</v>
      </c>
      <c r="M36" s="443" t="s">
        <v>77</v>
      </c>
      <c r="N36" s="368" t="s">
        <v>46</v>
      </c>
      <c r="O36" s="443" t="s">
        <v>35</v>
      </c>
      <c r="P36" s="443" t="s">
        <v>1997</v>
      </c>
      <c r="Q36" s="4">
        <v>0</v>
      </c>
      <c r="R36" s="4">
        <v>2</v>
      </c>
      <c r="S36" s="4">
        <v>22.5</v>
      </c>
      <c r="T36" s="4">
        <v>53.1</v>
      </c>
      <c r="U36" s="4">
        <v>64.349999999999994</v>
      </c>
      <c r="V36" s="4">
        <v>67.599999999999994</v>
      </c>
      <c r="W36" s="328">
        <v>209.54999999999998</v>
      </c>
      <c r="X36" s="327"/>
    </row>
    <row r="37" spans="2:24" s="326" customFormat="1" ht="157.5" x14ac:dyDescent="0.25">
      <c r="B37" s="443" t="s">
        <v>18</v>
      </c>
      <c r="C37" s="443" t="s">
        <v>1941</v>
      </c>
      <c r="D37" s="443" t="s">
        <v>35</v>
      </c>
      <c r="E37" s="443"/>
      <c r="F37" s="443" t="s">
        <v>1998</v>
      </c>
      <c r="G37" s="443" t="s">
        <v>1999</v>
      </c>
      <c r="H37" s="4">
        <v>401.84000000000003</v>
      </c>
      <c r="I37" s="367">
        <v>405.45000000000005</v>
      </c>
      <c r="J37" s="443" t="s">
        <v>2120</v>
      </c>
      <c r="K37" s="443" t="s">
        <v>2000</v>
      </c>
      <c r="L37" s="443" t="s">
        <v>2121</v>
      </c>
      <c r="M37" s="443" t="s">
        <v>77</v>
      </c>
      <c r="N37" s="368" t="s">
        <v>46</v>
      </c>
      <c r="O37" s="443" t="s">
        <v>35</v>
      </c>
      <c r="P37" s="443" t="s">
        <v>2001</v>
      </c>
      <c r="Q37" s="4">
        <v>0</v>
      </c>
      <c r="R37" s="4">
        <v>2</v>
      </c>
      <c r="S37" s="4">
        <v>24.5</v>
      </c>
      <c r="T37" s="4">
        <v>86.3</v>
      </c>
      <c r="U37" s="4">
        <v>107.2</v>
      </c>
      <c r="V37" s="4">
        <v>121.84</v>
      </c>
      <c r="W37" s="328">
        <v>341.84000000000003</v>
      </c>
      <c r="X37" s="327"/>
    </row>
    <row r="38" spans="2:24" s="326" customFormat="1" ht="33.75" x14ac:dyDescent="0.25">
      <c r="B38" s="443" t="s">
        <v>440</v>
      </c>
      <c r="C38" s="443" t="s">
        <v>441</v>
      </c>
      <c r="D38" s="443" t="s">
        <v>35</v>
      </c>
      <c r="E38" s="443"/>
      <c r="F38" s="11" t="s">
        <v>806</v>
      </c>
      <c r="G38" s="443"/>
      <c r="H38" s="4">
        <v>10.02</v>
      </c>
      <c r="I38" s="367">
        <v>0.65</v>
      </c>
      <c r="J38" s="443"/>
      <c r="K38" s="443"/>
      <c r="L38" s="443"/>
      <c r="M38" s="443" t="s">
        <v>59</v>
      </c>
      <c r="N38" s="368" t="s">
        <v>2092</v>
      </c>
      <c r="O38" s="443" t="s">
        <v>35</v>
      </c>
      <c r="P38" s="443" t="s">
        <v>1962</v>
      </c>
      <c r="Q38" s="4">
        <v>1.9</v>
      </c>
      <c r="R38" s="4">
        <v>2.56</v>
      </c>
      <c r="S38" s="4">
        <v>3.44</v>
      </c>
      <c r="T38" s="4">
        <v>1.98</v>
      </c>
      <c r="U38" s="4">
        <v>0.03</v>
      </c>
      <c r="V38" s="4"/>
      <c r="W38" s="328">
        <v>9.91</v>
      </c>
      <c r="X38" s="327"/>
    </row>
    <row r="39" spans="2:24" s="326" customFormat="1" ht="33.75" x14ac:dyDescent="0.25">
      <c r="B39" s="443" t="s">
        <v>440</v>
      </c>
      <c r="C39" s="443" t="s">
        <v>441</v>
      </c>
      <c r="D39" s="443" t="s">
        <v>31</v>
      </c>
      <c r="E39" s="443"/>
      <c r="F39" s="443" t="s">
        <v>660</v>
      </c>
      <c r="G39" s="443"/>
      <c r="H39" s="4"/>
      <c r="I39" s="367"/>
      <c r="J39" s="443"/>
      <c r="K39" s="443"/>
      <c r="L39" s="443"/>
      <c r="M39" s="443"/>
      <c r="N39" s="368"/>
      <c r="O39" s="443" t="s">
        <v>31</v>
      </c>
      <c r="P39" s="443" t="s">
        <v>1780</v>
      </c>
      <c r="Q39" s="4"/>
      <c r="R39" s="4"/>
      <c r="S39" s="4"/>
      <c r="T39" s="4"/>
      <c r="U39" s="4"/>
      <c r="V39" s="4"/>
      <c r="W39" s="328">
        <v>0</v>
      </c>
      <c r="X39" s="327"/>
    </row>
    <row r="40" spans="2:24" s="326" customFormat="1" ht="33.75" x14ac:dyDescent="0.25">
      <c r="B40" s="443" t="s">
        <v>47</v>
      </c>
      <c r="C40" s="443" t="s">
        <v>145</v>
      </c>
      <c r="D40" s="443" t="s">
        <v>801</v>
      </c>
      <c r="E40" s="443"/>
      <c r="F40" s="443" t="s">
        <v>660</v>
      </c>
      <c r="G40" s="443"/>
      <c r="H40" s="4"/>
      <c r="I40" s="367"/>
      <c r="J40" s="443"/>
      <c r="K40" s="443"/>
      <c r="L40" s="443"/>
      <c r="M40" s="443"/>
      <c r="N40" s="368"/>
      <c r="O40" s="443" t="s">
        <v>31</v>
      </c>
      <c r="P40" s="443"/>
      <c r="Q40" s="4"/>
      <c r="R40" s="4"/>
      <c r="S40" s="4"/>
      <c r="T40" s="4"/>
      <c r="U40" s="4"/>
      <c r="V40" s="4"/>
      <c r="W40" s="328">
        <v>0</v>
      </c>
      <c r="X40" s="327"/>
    </row>
    <row r="41" spans="2:24" s="326" customFormat="1" ht="45" x14ac:dyDescent="0.25">
      <c r="B41" s="443" t="s">
        <v>48</v>
      </c>
      <c r="C41" s="443" t="s">
        <v>146</v>
      </c>
      <c r="D41" s="443" t="s">
        <v>801</v>
      </c>
      <c r="E41" s="443"/>
      <c r="F41" s="443" t="s">
        <v>660</v>
      </c>
      <c r="G41" s="443"/>
      <c r="H41" s="4"/>
      <c r="I41" s="367"/>
      <c r="J41" s="443"/>
      <c r="K41" s="443"/>
      <c r="L41" s="443"/>
      <c r="M41" s="443"/>
      <c r="N41" s="368"/>
      <c r="O41" s="443" t="s">
        <v>31</v>
      </c>
      <c r="P41" s="443"/>
      <c r="Q41" s="4"/>
      <c r="R41" s="4"/>
      <c r="S41" s="4"/>
      <c r="T41" s="4"/>
      <c r="U41" s="4"/>
      <c r="V41" s="4"/>
      <c r="W41" s="328">
        <v>0</v>
      </c>
      <c r="X41" s="327"/>
    </row>
    <row r="42" spans="2:24" s="248" customFormat="1" ht="33.75" customHeight="1" x14ac:dyDescent="0.25">
      <c r="B42" s="444" t="s">
        <v>442</v>
      </c>
      <c r="C42" s="444" t="s">
        <v>443</v>
      </c>
      <c r="D42" s="476" t="s">
        <v>444</v>
      </c>
      <c r="E42" s="477"/>
      <c r="F42" s="477"/>
      <c r="G42" s="477"/>
      <c r="H42" s="477"/>
      <c r="I42" s="477"/>
      <c r="J42" s="477"/>
      <c r="K42" s="477"/>
      <c r="L42" s="477"/>
      <c r="M42" s="477"/>
      <c r="N42" s="477"/>
      <c r="O42" s="477"/>
      <c r="P42" s="477"/>
      <c r="Q42" s="477"/>
      <c r="R42" s="477"/>
      <c r="S42" s="477"/>
      <c r="T42" s="477"/>
      <c r="U42" s="477"/>
      <c r="V42" s="477"/>
      <c r="W42" s="477"/>
      <c r="X42" s="327"/>
    </row>
    <row r="43" spans="2:24" s="326" customFormat="1" ht="45" x14ac:dyDescent="0.25">
      <c r="B43" s="443" t="s">
        <v>445</v>
      </c>
      <c r="C43" s="443" t="s">
        <v>446</v>
      </c>
      <c r="D43" s="443" t="s">
        <v>31</v>
      </c>
      <c r="E43" s="443" t="s">
        <v>1816</v>
      </c>
      <c r="F43" s="443"/>
      <c r="G43" s="443"/>
      <c r="H43" s="443"/>
      <c r="I43" s="368"/>
      <c r="J43" s="443"/>
      <c r="K43" s="443"/>
      <c r="L43" s="443"/>
      <c r="M43" s="443"/>
      <c r="N43" s="368"/>
      <c r="O43" s="443"/>
      <c r="P43" s="443"/>
      <c r="Q43" s="4"/>
      <c r="R43" s="4"/>
      <c r="S43" s="4"/>
      <c r="T43" s="4"/>
      <c r="U43" s="4"/>
      <c r="V43" s="4"/>
      <c r="W43" s="328">
        <v>0</v>
      </c>
      <c r="X43" s="327"/>
    </row>
    <row r="44" spans="2:24" s="326" customFormat="1" ht="22.5" x14ac:dyDescent="0.25">
      <c r="B44" s="443" t="s">
        <v>447</v>
      </c>
      <c r="C44" s="443" t="s">
        <v>448</v>
      </c>
      <c r="D44" s="443" t="s">
        <v>31</v>
      </c>
      <c r="E44" s="443" t="s">
        <v>445</v>
      </c>
      <c r="F44" s="443" t="s">
        <v>660</v>
      </c>
      <c r="G44" s="443"/>
      <c r="H44" s="4"/>
      <c r="I44" s="367"/>
      <c r="J44" s="443"/>
      <c r="K44" s="443"/>
      <c r="L44" s="443"/>
      <c r="M44" s="443"/>
      <c r="N44" s="368"/>
      <c r="O44" s="443" t="s">
        <v>31</v>
      </c>
      <c r="P44" s="443" t="s">
        <v>1792</v>
      </c>
      <c r="Q44" s="4"/>
      <c r="R44" s="4"/>
      <c r="S44" s="4"/>
      <c r="T44" s="4"/>
      <c r="U44" s="4"/>
      <c r="V44" s="4"/>
      <c r="W44" s="328">
        <v>0</v>
      </c>
      <c r="X44" s="327"/>
    </row>
    <row r="45" spans="2:24" s="326" customFormat="1" x14ac:dyDescent="0.25">
      <c r="B45" s="443" t="s">
        <v>449</v>
      </c>
      <c r="C45" s="443" t="s">
        <v>450</v>
      </c>
      <c r="D45" s="443" t="s">
        <v>31</v>
      </c>
      <c r="E45" s="443"/>
      <c r="F45" s="443" t="s">
        <v>660</v>
      </c>
      <c r="G45" s="443"/>
      <c r="H45" s="4"/>
      <c r="I45" s="367"/>
      <c r="J45" s="443"/>
      <c r="K45" s="11"/>
      <c r="L45" s="11"/>
      <c r="M45" s="443"/>
      <c r="N45" s="368"/>
      <c r="O45" s="443" t="s">
        <v>31</v>
      </c>
      <c r="P45" s="443" t="s">
        <v>1790</v>
      </c>
      <c r="Q45" s="4"/>
      <c r="R45" s="4"/>
      <c r="S45" s="4"/>
      <c r="T45" s="4"/>
      <c r="U45" s="4"/>
      <c r="V45" s="4"/>
      <c r="W45" s="328">
        <v>0</v>
      </c>
      <c r="X45" s="327"/>
    </row>
    <row r="46" spans="2:24" s="326" customFormat="1" x14ac:dyDescent="0.25">
      <c r="B46" s="443" t="s">
        <v>451</v>
      </c>
      <c r="C46" s="443" t="s">
        <v>452</v>
      </c>
      <c r="D46" s="443" t="s">
        <v>31</v>
      </c>
      <c r="E46" s="443"/>
      <c r="F46" s="443" t="s">
        <v>660</v>
      </c>
      <c r="G46" s="443"/>
      <c r="H46" s="4"/>
      <c r="I46" s="367"/>
      <c r="J46" s="443"/>
      <c r="K46" s="11"/>
      <c r="L46" s="11"/>
      <c r="M46" s="443"/>
      <c r="N46" s="368"/>
      <c r="O46" s="443" t="s">
        <v>31</v>
      </c>
      <c r="P46" s="443" t="s">
        <v>1787</v>
      </c>
      <c r="Q46" s="4"/>
      <c r="R46" s="4"/>
      <c r="S46" s="4"/>
      <c r="T46" s="4"/>
      <c r="U46" s="4"/>
      <c r="V46" s="4"/>
      <c r="W46" s="328">
        <v>0</v>
      </c>
      <c r="X46" s="327"/>
    </row>
    <row r="47" spans="2:24" s="326" customFormat="1" x14ac:dyDescent="0.25">
      <c r="B47" s="443" t="s">
        <v>453</v>
      </c>
      <c r="C47" s="443" t="s">
        <v>454</v>
      </c>
      <c r="D47" s="443" t="s">
        <v>31</v>
      </c>
      <c r="E47" s="443"/>
      <c r="F47" s="443" t="s">
        <v>660</v>
      </c>
      <c r="G47" s="443"/>
      <c r="H47" s="4"/>
      <c r="I47" s="367"/>
      <c r="J47" s="443"/>
      <c r="K47" s="11"/>
      <c r="L47" s="11"/>
      <c r="M47" s="443"/>
      <c r="N47" s="368"/>
      <c r="O47" s="443" t="s">
        <v>31</v>
      </c>
      <c r="P47" s="443" t="s">
        <v>1788</v>
      </c>
      <c r="Q47" s="4"/>
      <c r="R47" s="4"/>
      <c r="S47" s="4"/>
      <c r="T47" s="4"/>
      <c r="U47" s="4"/>
      <c r="V47" s="4"/>
      <c r="W47" s="328">
        <v>0</v>
      </c>
      <c r="X47" s="327"/>
    </row>
    <row r="48" spans="2:24" s="248" customFormat="1" ht="48" customHeight="1" x14ac:dyDescent="0.25">
      <c r="B48" s="444" t="s">
        <v>455</v>
      </c>
      <c r="C48" s="444" t="s">
        <v>456</v>
      </c>
      <c r="D48" s="476" t="s">
        <v>457</v>
      </c>
      <c r="E48" s="477"/>
      <c r="F48" s="477"/>
      <c r="G48" s="477"/>
      <c r="H48" s="477"/>
      <c r="I48" s="477"/>
      <c r="J48" s="477"/>
      <c r="K48" s="477"/>
      <c r="L48" s="477"/>
      <c r="M48" s="477"/>
      <c r="N48" s="477"/>
      <c r="O48" s="477"/>
      <c r="P48" s="477"/>
      <c r="Q48" s="477"/>
      <c r="R48" s="477"/>
      <c r="S48" s="477"/>
      <c r="T48" s="477"/>
      <c r="U48" s="477"/>
      <c r="V48" s="477"/>
      <c r="W48" s="477"/>
      <c r="X48" s="327"/>
    </row>
    <row r="49" spans="2:24" s="326" customFormat="1" ht="22.5" x14ac:dyDescent="0.25">
      <c r="B49" s="443" t="s">
        <v>458</v>
      </c>
      <c r="C49" s="443" t="s">
        <v>459</v>
      </c>
      <c r="D49" s="443"/>
      <c r="E49" s="443" t="s">
        <v>460</v>
      </c>
      <c r="F49" s="443"/>
      <c r="G49" s="443"/>
      <c r="H49" s="4"/>
      <c r="I49" s="367"/>
      <c r="J49" s="443"/>
      <c r="K49" s="443"/>
      <c r="L49" s="443"/>
      <c r="M49" s="443"/>
      <c r="N49" s="368"/>
      <c r="O49" s="443"/>
      <c r="P49" s="443"/>
      <c r="Q49" s="4"/>
      <c r="R49" s="4"/>
      <c r="S49" s="4"/>
      <c r="T49" s="4"/>
      <c r="U49" s="4"/>
      <c r="V49" s="4"/>
      <c r="W49" s="328">
        <v>0</v>
      </c>
      <c r="X49" s="327"/>
    </row>
    <row r="50" spans="2:24" s="326" customFormat="1" ht="45" x14ac:dyDescent="0.25">
      <c r="B50" s="443" t="s">
        <v>461</v>
      </c>
      <c r="C50" s="443" t="s">
        <v>462</v>
      </c>
      <c r="D50" s="443" t="s">
        <v>31</v>
      </c>
      <c r="E50" s="443" t="s">
        <v>458</v>
      </c>
      <c r="F50" s="443" t="s">
        <v>660</v>
      </c>
      <c r="G50" s="443"/>
      <c r="H50" s="4"/>
      <c r="I50" s="367"/>
      <c r="J50" s="443"/>
      <c r="K50" s="443"/>
      <c r="L50" s="443"/>
      <c r="M50" s="443"/>
      <c r="N50" s="368"/>
      <c r="O50" s="443" t="s">
        <v>31</v>
      </c>
      <c r="P50" s="443" t="s">
        <v>1789</v>
      </c>
      <c r="Q50" s="4"/>
      <c r="R50" s="4"/>
      <c r="S50" s="4"/>
      <c r="T50" s="4"/>
      <c r="U50" s="4"/>
      <c r="V50" s="4"/>
      <c r="W50" s="328">
        <v>0</v>
      </c>
      <c r="X50" s="327"/>
    </row>
    <row r="51" spans="2:24" s="326" customFormat="1" ht="22.5" x14ac:dyDescent="0.25">
      <c r="B51" s="443" t="s">
        <v>463</v>
      </c>
      <c r="C51" s="443" t="s">
        <v>464</v>
      </c>
      <c r="D51" s="443" t="s">
        <v>31</v>
      </c>
      <c r="E51" s="443" t="s">
        <v>465</v>
      </c>
      <c r="F51" s="443" t="s">
        <v>660</v>
      </c>
      <c r="G51" s="443"/>
      <c r="H51" s="4"/>
      <c r="I51" s="367"/>
      <c r="J51" s="443"/>
      <c r="K51" s="443"/>
      <c r="L51" s="443"/>
      <c r="M51" s="443"/>
      <c r="N51" s="368"/>
      <c r="O51" s="443" t="s">
        <v>31</v>
      </c>
      <c r="P51" s="443" t="s">
        <v>1797</v>
      </c>
      <c r="Q51" s="4"/>
      <c r="R51" s="4"/>
      <c r="S51" s="4"/>
      <c r="T51" s="4"/>
      <c r="U51" s="4"/>
      <c r="V51" s="4"/>
      <c r="W51" s="328">
        <v>0</v>
      </c>
      <c r="X51" s="327"/>
    </row>
    <row r="52" spans="2:24" s="248" customFormat="1" ht="45" customHeight="1" x14ac:dyDescent="0.25">
      <c r="B52" s="444" t="s">
        <v>466</v>
      </c>
      <c r="C52" s="444" t="s">
        <v>467</v>
      </c>
      <c r="D52" s="476" t="s">
        <v>468</v>
      </c>
      <c r="E52" s="477"/>
      <c r="F52" s="477"/>
      <c r="G52" s="477"/>
      <c r="H52" s="477"/>
      <c r="I52" s="477"/>
      <c r="J52" s="477"/>
      <c r="K52" s="477"/>
      <c r="L52" s="477"/>
      <c r="M52" s="477"/>
      <c r="N52" s="477"/>
      <c r="O52" s="477"/>
      <c r="P52" s="477"/>
      <c r="Q52" s="477"/>
      <c r="R52" s="477"/>
      <c r="S52" s="477"/>
      <c r="T52" s="477"/>
      <c r="U52" s="477"/>
      <c r="V52" s="477"/>
      <c r="W52" s="477"/>
      <c r="X52" s="327"/>
    </row>
    <row r="53" spans="2:24" s="326" customFormat="1" x14ac:dyDescent="0.25">
      <c r="B53" s="443" t="s">
        <v>469</v>
      </c>
      <c r="C53" s="443" t="s">
        <v>470</v>
      </c>
      <c r="D53" s="443"/>
      <c r="E53" s="443"/>
      <c r="F53" s="443"/>
      <c r="G53" s="443"/>
      <c r="H53" s="4"/>
      <c r="I53" s="367"/>
      <c r="J53" s="443"/>
      <c r="K53" s="443"/>
      <c r="L53" s="443"/>
      <c r="M53" s="443"/>
      <c r="N53" s="368"/>
      <c r="O53" s="443"/>
      <c r="P53" s="443"/>
      <c r="Q53" s="4"/>
      <c r="R53" s="4"/>
      <c r="S53" s="4"/>
      <c r="T53" s="4"/>
      <c r="U53" s="4"/>
      <c r="V53" s="4"/>
      <c r="W53" s="328">
        <v>0</v>
      </c>
      <c r="X53" s="327"/>
    </row>
    <row r="54" spans="2:24" s="326" customFormat="1" ht="78.75" x14ac:dyDescent="0.25">
      <c r="B54" s="443" t="s">
        <v>87</v>
      </c>
      <c r="C54" s="443" t="s">
        <v>88</v>
      </c>
      <c r="D54" s="443" t="s">
        <v>35</v>
      </c>
      <c r="E54" s="443">
        <v>0</v>
      </c>
      <c r="F54" s="443" t="s">
        <v>292</v>
      </c>
      <c r="G54" s="443" t="s">
        <v>1933</v>
      </c>
      <c r="H54" s="4">
        <v>32.200000000000003</v>
      </c>
      <c r="I54" s="367">
        <v>37.1</v>
      </c>
      <c r="J54" s="443">
        <v>0</v>
      </c>
      <c r="K54" s="443">
        <v>0</v>
      </c>
      <c r="L54" s="443">
        <v>0</v>
      </c>
      <c r="M54" s="443" t="s">
        <v>132</v>
      </c>
      <c r="N54" s="368" t="s">
        <v>83</v>
      </c>
      <c r="O54" s="443" t="s">
        <v>35</v>
      </c>
      <c r="P54" s="443" t="s">
        <v>386</v>
      </c>
      <c r="Q54" s="4">
        <v>6.4</v>
      </c>
      <c r="R54" s="4">
        <v>3.5</v>
      </c>
      <c r="S54" s="4">
        <v>6.5</v>
      </c>
      <c r="T54" s="4">
        <v>6.5</v>
      </c>
      <c r="U54" s="4">
        <v>3.5</v>
      </c>
      <c r="V54" s="4">
        <v>2.2999999999999998</v>
      </c>
      <c r="W54" s="328">
        <v>28.7</v>
      </c>
      <c r="X54" s="327"/>
    </row>
    <row r="55" spans="2:24" s="326" customFormat="1" ht="22.5" x14ac:dyDescent="0.25">
      <c r="B55" s="443" t="s">
        <v>471</v>
      </c>
      <c r="C55" s="443" t="s">
        <v>472</v>
      </c>
      <c r="D55" s="443" t="s">
        <v>31</v>
      </c>
      <c r="E55" s="443" t="s">
        <v>87</v>
      </c>
      <c r="F55" s="443"/>
      <c r="G55" s="443"/>
      <c r="H55" s="4"/>
      <c r="I55" s="367"/>
      <c r="J55" s="443"/>
      <c r="K55" s="443"/>
      <c r="L55" s="443"/>
      <c r="M55" s="443"/>
      <c r="N55" s="368"/>
      <c r="O55" s="443"/>
      <c r="P55" s="443"/>
      <c r="Q55" s="4"/>
      <c r="R55" s="4"/>
      <c r="S55" s="4"/>
      <c r="T55" s="4"/>
      <c r="U55" s="4"/>
      <c r="V55" s="4"/>
      <c r="W55" s="328">
        <v>0</v>
      </c>
      <c r="X55" s="327"/>
    </row>
    <row r="56" spans="2:24" s="326" customFormat="1" ht="33.75" x14ac:dyDescent="0.25">
      <c r="B56" s="443" t="s">
        <v>473</v>
      </c>
      <c r="C56" s="443" t="s">
        <v>474</v>
      </c>
      <c r="D56" s="443" t="s">
        <v>26</v>
      </c>
      <c r="E56" s="443" t="s">
        <v>475</v>
      </c>
      <c r="F56" s="443"/>
      <c r="G56" s="443"/>
      <c r="H56" s="4"/>
      <c r="I56" s="367"/>
      <c r="J56" s="443"/>
      <c r="K56" s="443"/>
      <c r="L56" s="443"/>
      <c r="M56" s="443" t="s">
        <v>26</v>
      </c>
      <c r="N56" s="368"/>
      <c r="O56" s="443"/>
      <c r="P56" s="443"/>
      <c r="Q56" s="4"/>
      <c r="R56" s="4"/>
      <c r="S56" s="4"/>
      <c r="T56" s="4"/>
      <c r="U56" s="4"/>
      <c r="V56" s="4"/>
      <c r="W56" s="328">
        <v>0</v>
      </c>
      <c r="X56" s="327"/>
    </row>
    <row r="57" spans="2:24" s="326" customFormat="1" ht="45" x14ac:dyDescent="0.25">
      <c r="B57" s="478" t="s">
        <v>19</v>
      </c>
      <c r="C57" s="478" t="s">
        <v>40</v>
      </c>
      <c r="D57" s="443" t="s">
        <v>35</v>
      </c>
      <c r="E57" s="443" t="s">
        <v>49</v>
      </c>
      <c r="F57" s="443" t="s">
        <v>799</v>
      </c>
      <c r="G57" s="443" t="s">
        <v>268</v>
      </c>
      <c r="H57" s="4">
        <v>2.71</v>
      </c>
      <c r="I57" s="367">
        <v>7.03</v>
      </c>
      <c r="J57" s="443" t="s">
        <v>257</v>
      </c>
      <c r="K57" s="443" t="s">
        <v>257</v>
      </c>
      <c r="L57" s="443" t="s">
        <v>257</v>
      </c>
      <c r="M57" s="443" t="s">
        <v>30</v>
      </c>
      <c r="N57" s="368" t="s">
        <v>30</v>
      </c>
      <c r="O57" s="443">
        <v>0</v>
      </c>
      <c r="P57" s="443" t="s">
        <v>1932</v>
      </c>
      <c r="Q57" s="4">
        <v>0.02</v>
      </c>
      <c r="R57" s="4">
        <v>0</v>
      </c>
      <c r="S57" s="4">
        <v>0</v>
      </c>
      <c r="T57" s="4">
        <v>0</v>
      </c>
      <c r="U57" s="4">
        <v>0</v>
      </c>
      <c r="V57" s="4"/>
      <c r="W57" s="328">
        <v>0.02</v>
      </c>
      <c r="X57" s="327"/>
    </row>
    <row r="58" spans="2:24" s="326" customFormat="1" ht="146.25" x14ac:dyDescent="0.25">
      <c r="B58" s="479"/>
      <c r="C58" s="479"/>
      <c r="D58" s="443" t="s">
        <v>35</v>
      </c>
      <c r="E58" s="443" t="s">
        <v>171</v>
      </c>
      <c r="F58" s="443" t="s">
        <v>1939</v>
      </c>
      <c r="G58" s="443" t="s">
        <v>1940</v>
      </c>
      <c r="H58" s="4">
        <v>22.1</v>
      </c>
      <c r="I58" s="367">
        <v>33.33</v>
      </c>
      <c r="J58" s="443" t="s">
        <v>1875</v>
      </c>
      <c r="K58" s="443" t="s">
        <v>1950</v>
      </c>
      <c r="L58" s="443">
        <v>0</v>
      </c>
      <c r="M58" s="443" t="s">
        <v>1764</v>
      </c>
      <c r="N58" s="368" t="s">
        <v>45</v>
      </c>
      <c r="O58" s="443">
        <v>0</v>
      </c>
      <c r="P58" s="443" t="s">
        <v>1961</v>
      </c>
      <c r="Q58" s="4">
        <v>0.22</v>
      </c>
      <c r="R58" s="4">
        <v>10.23</v>
      </c>
      <c r="S58" s="4">
        <v>5.96</v>
      </c>
      <c r="T58" s="4">
        <v>5</v>
      </c>
      <c r="U58" s="4">
        <v>0</v>
      </c>
      <c r="V58" s="4"/>
      <c r="W58" s="328">
        <v>21.41</v>
      </c>
      <c r="X58" s="327"/>
    </row>
    <row r="59" spans="2:24" s="326" customFormat="1" ht="78.75" x14ac:dyDescent="0.25">
      <c r="B59" s="479"/>
      <c r="C59" s="479"/>
      <c r="D59" s="443" t="s">
        <v>31</v>
      </c>
      <c r="E59" s="443" t="s">
        <v>476</v>
      </c>
      <c r="F59" s="443" t="s">
        <v>477</v>
      </c>
      <c r="G59" s="443" t="s">
        <v>660</v>
      </c>
      <c r="H59" s="4"/>
      <c r="I59" s="367"/>
      <c r="J59" s="4"/>
      <c r="K59" s="4"/>
      <c r="L59" s="4"/>
      <c r="M59" s="443"/>
      <c r="N59" s="368"/>
      <c r="O59" s="443"/>
      <c r="P59" s="443" t="s">
        <v>1786</v>
      </c>
      <c r="Q59" s="4"/>
      <c r="R59" s="4"/>
      <c r="S59" s="4"/>
      <c r="T59" s="4"/>
      <c r="U59" s="4"/>
      <c r="V59" s="4"/>
      <c r="W59" s="328">
        <v>0</v>
      </c>
      <c r="X59" s="327"/>
    </row>
    <row r="60" spans="2:24" s="326" customFormat="1" ht="292.5" x14ac:dyDescent="0.25">
      <c r="B60" s="479"/>
      <c r="C60" s="479"/>
      <c r="D60" s="443" t="s">
        <v>35</v>
      </c>
      <c r="E60" s="443" t="s">
        <v>20</v>
      </c>
      <c r="F60" s="443" t="s">
        <v>60</v>
      </c>
      <c r="G60" s="443">
        <v>0</v>
      </c>
      <c r="H60" s="4">
        <v>22.6</v>
      </c>
      <c r="I60" s="367">
        <v>22.6</v>
      </c>
      <c r="J60" s="443" t="s">
        <v>2032</v>
      </c>
      <c r="K60" s="443" t="s">
        <v>2033</v>
      </c>
      <c r="L60" s="443">
        <v>0</v>
      </c>
      <c r="M60" s="443"/>
      <c r="N60" s="368" t="s">
        <v>64</v>
      </c>
      <c r="O60" s="443"/>
      <c r="P60" s="443" t="s">
        <v>2034</v>
      </c>
      <c r="Q60" s="4">
        <v>0</v>
      </c>
      <c r="R60" s="4">
        <v>0</v>
      </c>
      <c r="S60" s="4">
        <v>0</v>
      </c>
      <c r="T60" s="4">
        <v>0</v>
      </c>
      <c r="U60" s="4">
        <v>0</v>
      </c>
      <c r="V60" s="4">
        <v>0</v>
      </c>
      <c r="W60" s="328">
        <v>0</v>
      </c>
      <c r="X60" s="327"/>
    </row>
    <row r="61" spans="2:24" s="386" customFormat="1" ht="56.25" x14ac:dyDescent="0.25">
      <c r="B61" s="479"/>
      <c r="C61" s="479"/>
      <c r="D61" s="436" t="s">
        <v>35</v>
      </c>
      <c r="E61" s="436"/>
      <c r="F61" s="436" t="s">
        <v>802</v>
      </c>
      <c r="G61" s="436" t="s">
        <v>1976</v>
      </c>
      <c r="H61" s="387">
        <v>8.74</v>
      </c>
      <c r="I61" s="387"/>
      <c r="J61" s="436">
        <v>0</v>
      </c>
      <c r="K61" s="436">
        <v>0</v>
      </c>
      <c r="L61" s="436">
        <v>0</v>
      </c>
      <c r="M61" s="436" t="s">
        <v>32</v>
      </c>
      <c r="N61" s="368" t="s">
        <v>2077</v>
      </c>
      <c r="O61" s="436">
        <v>0</v>
      </c>
      <c r="P61" s="436" t="s">
        <v>1987</v>
      </c>
      <c r="Q61" s="387">
        <v>0.69</v>
      </c>
      <c r="R61" s="387">
        <v>6.5</v>
      </c>
      <c r="S61" s="387">
        <v>1.5</v>
      </c>
      <c r="T61" s="387">
        <v>0</v>
      </c>
      <c r="U61" s="387">
        <v>0</v>
      </c>
      <c r="V61" s="387"/>
      <c r="W61" s="388">
        <v>8.69</v>
      </c>
      <c r="X61" s="385"/>
    </row>
    <row r="62" spans="2:24" s="386" customFormat="1" ht="135" x14ac:dyDescent="0.25">
      <c r="B62" s="479"/>
      <c r="C62" s="479"/>
      <c r="D62" s="436" t="s">
        <v>35</v>
      </c>
      <c r="E62" s="436"/>
      <c r="F62" s="436" t="s">
        <v>803</v>
      </c>
      <c r="G62" s="436" t="s">
        <v>1977</v>
      </c>
      <c r="H62" s="387">
        <v>13.959999999999999</v>
      </c>
      <c r="I62" s="387"/>
      <c r="J62" s="436">
        <v>0</v>
      </c>
      <c r="K62" s="436">
        <v>0</v>
      </c>
      <c r="L62" s="436">
        <v>0</v>
      </c>
      <c r="M62" s="436" t="s">
        <v>32</v>
      </c>
      <c r="N62" s="368" t="s">
        <v>2077</v>
      </c>
      <c r="O62" s="436">
        <v>0</v>
      </c>
      <c r="P62" s="436" t="s">
        <v>1988</v>
      </c>
      <c r="Q62" s="387">
        <v>0.92</v>
      </c>
      <c r="R62" s="387">
        <v>11</v>
      </c>
      <c r="S62" s="387">
        <v>1.95</v>
      </c>
      <c r="T62" s="387">
        <v>0</v>
      </c>
      <c r="U62" s="387">
        <v>0</v>
      </c>
      <c r="V62" s="387"/>
      <c r="W62" s="388">
        <v>13.87</v>
      </c>
      <c r="X62" s="385"/>
    </row>
    <row r="63" spans="2:24" s="386" customFormat="1" ht="45" x14ac:dyDescent="0.25">
      <c r="B63" s="479"/>
      <c r="C63" s="479"/>
      <c r="D63" s="436" t="s">
        <v>35</v>
      </c>
      <c r="E63" s="436"/>
      <c r="F63" s="436" t="s">
        <v>804</v>
      </c>
      <c r="G63" s="436" t="s">
        <v>380</v>
      </c>
      <c r="H63" s="387">
        <v>1.29</v>
      </c>
      <c r="I63" s="387"/>
      <c r="J63" s="436">
        <v>0</v>
      </c>
      <c r="K63" s="436">
        <v>0</v>
      </c>
      <c r="L63" s="436">
        <v>0</v>
      </c>
      <c r="M63" s="436" t="s">
        <v>138</v>
      </c>
      <c r="N63" s="368" t="s">
        <v>2077</v>
      </c>
      <c r="O63" s="436">
        <v>0</v>
      </c>
      <c r="P63" s="436" t="s">
        <v>1989</v>
      </c>
      <c r="Q63" s="387">
        <v>0.65</v>
      </c>
      <c r="R63" s="387">
        <v>0.64</v>
      </c>
      <c r="S63" s="387">
        <v>0</v>
      </c>
      <c r="T63" s="387">
        <v>0</v>
      </c>
      <c r="U63" s="387">
        <v>0</v>
      </c>
      <c r="V63" s="387"/>
      <c r="W63" s="388">
        <v>1.29</v>
      </c>
      <c r="X63" s="385"/>
    </row>
    <row r="64" spans="2:24" s="326" customFormat="1" ht="135" x14ac:dyDescent="0.25">
      <c r="B64" s="479"/>
      <c r="C64" s="479"/>
      <c r="D64" s="443" t="s">
        <v>35</v>
      </c>
      <c r="E64" s="443" t="s">
        <v>89</v>
      </c>
      <c r="F64" s="443" t="s">
        <v>805</v>
      </c>
      <c r="G64" s="443" t="s">
        <v>381</v>
      </c>
      <c r="H64" s="4">
        <v>0.6</v>
      </c>
      <c r="I64" s="367" t="s">
        <v>26</v>
      </c>
      <c r="J64" s="443">
        <v>0</v>
      </c>
      <c r="K64" s="443">
        <v>0</v>
      </c>
      <c r="L64" s="443">
        <v>0</v>
      </c>
      <c r="M64" s="443" t="s">
        <v>138</v>
      </c>
      <c r="N64" s="367" t="s">
        <v>26</v>
      </c>
      <c r="O64" s="443">
        <v>0</v>
      </c>
      <c r="P64" s="443" t="s">
        <v>1990</v>
      </c>
      <c r="Q64" s="4">
        <v>0.1</v>
      </c>
      <c r="R64" s="4">
        <v>0.5</v>
      </c>
      <c r="S64" s="4">
        <v>0</v>
      </c>
      <c r="T64" s="4">
        <v>0</v>
      </c>
      <c r="U64" s="4">
        <v>0</v>
      </c>
      <c r="V64" s="4"/>
      <c r="W64" s="328">
        <v>0.6</v>
      </c>
      <c r="X64" s="327"/>
    </row>
    <row r="65" spans="2:24" s="326" customFormat="1" ht="135" x14ac:dyDescent="0.25">
      <c r="B65" s="479"/>
      <c r="C65" s="479"/>
      <c r="D65" s="443" t="s">
        <v>35</v>
      </c>
      <c r="E65" s="443"/>
      <c r="F65" s="443" t="s">
        <v>384</v>
      </c>
      <c r="G65" s="443" t="s">
        <v>2035</v>
      </c>
      <c r="H65" s="4">
        <v>13.82</v>
      </c>
      <c r="I65" s="367">
        <v>34.03</v>
      </c>
      <c r="J65" s="443" t="s">
        <v>1875</v>
      </c>
      <c r="K65" s="443" t="s">
        <v>2036</v>
      </c>
      <c r="L65" s="443" t="s">
        <v>2037</v>
      </c>
      <c r="M65" s="443"/>
      <c r="N65" s="368" t="s">
        <v>33</v>
      </c>
      <c r="O65" s="443"/>
      <c r="P65" s="443">
        <v>0</v>
      </c>
      <c r="Q65" s="4">
        <v>0</v>
      </c>
      <c r="R65" s="4">
        <v>0</v>
      </c>
      <c r="S65" s="4">
        <v>0</v>
      </c>
      <c r="T65" s="4">
        <v>0</v>
      </c>
      <c r="U65" s="4">
        <v>0</v>
      </c>
      <c r="V65" s="4">
        <v>0</v>
      </c>
      <c r="W65" s="328">
        <v>0</v>
      </c>
      <c r="X65" s="327"/>
    </row>
    <row r="66" spans="2:24" s="326" customFormat="1" x14ac:dyDescent="0.25">
      <c r="B66" s="480"/>
      <c r="C66" s="480"/>
      <c r="D66" s="443" t="s">
        <v>478</v>
      </c>
      <c r="E66" s="443"/>
      <c r="F66" s="443" t="s">
        <v>479</v>
      </c>
      <c r="G66" s="443"/>
      <c r="H66" s="4"/>
      <c r="I66" s="367">
        <v>20.5</v>
      </c>
      <c r="J66" s="443"/>
      <c r="K66" s="11"/>
      <c r="L66" s="11"/>
      <c r="M66" s="443" t="s">
        <v>50</v>
      </c>
      <c r="N66" s="368" t="s">
        <v>50</v>
      </c>
      <c r="O66" s="443"/>
      <c r="P66" s="443"/>
      <c r="Q66" s="4"/>
      <c r="R66" s="4"/>
      <c r="S66" s="4"/>
      <c r="T66" s="4"/>
      <c r="U66" s="4"/>
      <c r="V66" s="4"/>
      <c r="W66" s="328">
        <v>0</v>
      </c>
      <c r="X66" s="327"/>
    </row>
    <row r="67" spans="2:24" s="326" customFormat="1" ht="22.5" x14ac:dyDescent="0.25">
      <c r="B67" s="443" t="s">
        <v>480</v>
      </c>
      <c r="C67" s="443" t="s">
        <v>56</v>
      </c>
      <c r="D67" s="443"/>
      <c r="E67" s="443"/>
      <c r="F67" s="443"/>
      <c r="G67" s="443"/>
      <c r="H67" s="4"/>
      <c r="I67" s="367"/>
      <c r="J67" s="443"/>
      <c r="K67" s="443"/>
      <c r="L67" s="443"/>
      <c r="M67" s="443"/>
      <c r="N67" s="368"/>
      <c r="O67" s="443"/>
      <c r="P67" s="443"/>
      <c r="Q67" s="4"/>
      <c r="R67" s="4"/>
      <c r="S67" s="4"/>
      <c r="T67" s="4"/>
      <c r="U67" s="4"/>
      <c r="V67" s="4"/>
      <c r="W67" s="4"/>
      <c r="X67" s="327"/>
    </row>
    <row r="68" spans="2:24" s="326" customFormat="1" ht="180" x14ac:dyDescent="0.25">
      <c r="B68" s="443" t="s">
        <v>78</v>
      </c>
      <c r="C68" s="443" t="s">
        <v>56</v>
      </c>
      <c r="D68" s="443" t="s">
        <v>35</v>
      </c>
      <c r="E68" s="443">
        <v>0</v>
      </c>
      <c r="F68" s="443" t="s">
        <v>2122</v>
      </c>
      <c r="G68" s="443" t="s">
        <v>2123</v>
      </c>
      <c r="H68" s="4">
        <v>0.435</v>
      </c>
      <c r="I68" s="367">
        <v>0.46</v>
      </c>
      <c r="J68" s="443" t="s">
        <v>375</v>
      </c>
      <c r="K68" s="443" t="s">
        <v>375</v>
      </c>
      <c r="L68" s="443" t="s">
        <v>375</v>
      </c>
      <c r="M68" s="443"/>
      <c r="N68" s="368" t="s">
        <v>2078</v>
      </c>
      <c r="O68" s="443"/>
      <c r="P68" s="443" t="s">
        <v>2013</v>
      </c>
      <c r="Q68" s="4">
        <v>0.22900000000000001</v>
      </c>
      <c r="R68" s="4">
        <v>0.11600000000000001</v>
      </c>
      <c r="S68" s="4">
        <v>0</v>
      </c>
      <c r="T68" s="4">
        <v>0</v>
      </c>
      <c r="U68" s="4">
        <v>0</v>
      </c>
      <c r="V68" s="4">
        <v>0</v>
      </c>
      <c r="W68" s="328">
        <v>0.34500000000000003</v>
      </c>
      <c r="X68" s="327"/>
    </row>
    <row r="69" spans="2:24" s="326" customFormat="1" ht="78.75" x14ac:dyDescent="0.25">
      <c r="B69" s="443" t="s">
        <v>104</v>
      </c>
      <c r="C69" s="443" t="s">
        <v>79</v>
      </c>
      <c r="D69" s="443" t="s">
        <v>35</v>
      </c>
      <c r="E69" s="443">
        <v>0</v>
      </c>
      <c r="F69" s="443" t="s">
        <v>1945</v>
      </c>
      <c r="G69" s="443" t="s">
        <v>1946</v>
      </c>
      <c r="H69" s="4">
        <v>32.080000000000005</v>
      </c>
      <c r="I69" s="367">
        <v>32.64</v>
      </c>
      <c r="J69" s="443" t="s">
        <v>1875</v>
      </c>
      <c r="K69" s="443" t="s">
        <v>1955</v>
      </c>
      <c r="L69" s="443">
        <v>0</v>
      </c>
      <c r="M69" s="443" t="s">
        <v>903</v>
      </c>
      <c r="N69" s="368" t="s">
        <v>32</v>
      </c>
      <c r="O69" s="443" t="s">
        <v>35</v>
      </c>
      <c r="P69" s="443" t="s">
        <v>1965</v>
      </c>
      <c r="Q69" s="4">
        <v>0.33</v>
      </c>
      <c r="R69" s="4">
        <v>1.06</v>
      </c>
      <c r="S69" s="4">
        <v>17</v>
      </c>
      <c r="T69" s="4">
        <v>13.24</v>
      </c>
      <c r="U69" s="4">
        <v>0</v>
      </c>
      <c r="V69" s="4">
        <v>0</v>
      </c>
      <c r="W69" s="328">
        <v>31.630000000000003</v>
      </c>
      <c r="X69" s="327"/>
    </row>
    <row r="70" spans="2:24" s="326" customFormat="1" ht="90" x14ac:dyDescent="0.25">
      <c r="B70" s="443" t="s">
        <v>105</v>
      </c>
      <c r="C70" s="443" t="s">
        <v>128</v>
      </c>
      <c r="D70" s="443" t="s">
        <v>35</v>
      </c>
      <c r="E70" s="443">
        <v>0</v>
      </c>
      <c r="F70" s="443" t="s">
        <v>388</v>
      </c>
      <c r="G70" s="443" t="s">
        <v>1947</v>
      </c>
      <c r="H70" s="4">
        <v>5.94</v>
      </c>
      <c r="I70" s="367">
        <v>7.5799999999999992</v>
      </c>
      <c r="J70" s="443" t="s">
        <v>1956</v>
      </c>
      <c r="K70" s="443" t="s">
        <v>1957</v>
      </c>
      <c r="L70" s="443">
        <v>0</v>
      </c>
      <c r="M70" s="443" t="s">
        <v>120</v>
      </c>
      <c r="N70" s="368" t="s">
        <v>27</v>
      </c>
      <c r="O70" s="443" t="s">
        <v>35</v>
      </c>
      <c r="P70" s="443" t="s">
        <v>1966</v>
      </c>
      <c r="Q70" s="4">
        <v>0.5</v>
      </c>
      <c r="R70" s="4">
        <v>4.7</v>
      </c>
      <c r="S70" s="4">
        <v>0.52</v>
      </c>
      <c r="T70" s="4">
        <v>0</v>
      </c>
      <c r="U70" s="4">
        <v>0</v>
      </c>
      <c r="V70" s="4">
        <v>0</v>
      </c>
      <c r="W70" s="328">
        <v>5.7200000000000006</v>
      </c>
      <c r="X70" s="327"/>
    </row>
    <row r="71" spans="2:24" s="326" customFormat="1" ht="393.75" x14ac:dyDescent="0.25">
      <c r="B71" s="443" t="s">
        <v>127</v>
      </c>
      <c r="C71" s="443" t="s">
        <v>56</v>
      </c>
      <c r="D71" s="443" t="s">
        <v>35</v>
      </c>
      <c r="E71" s="443" t="s">
        <v>117</v>
      </c>
      <c r="F71" s="443">
        <v>0</v>
      </c>
      <c r="G71" s="443">
        <v>0</v>
      </c>
      <c r="H71" s="4">
        <v>903.79410000000007</v>
      </c>
      <c r="I71" s="367">
        <v>903.79000000000008</v>
      </c>
      <c r="J71" s="443" t="s">
        <v>1956</v>
      </c>
      <c r="K71" s="443" t="s">
        <v>2025</v>
      </c>
      <c r="L71" s="443" t="s">
        <v>2124</v>
      </c>
      <c r="M71" s="443"/>
      <c r="N71" s="368" t="s">
        <v>64</v>
      </c>
      <c r="O71" s="443"/>
      <c r="P71" s="443" t="s">
        <v>2125</v>
      </c>
      <c r="Q71" s="4">
        <v>0</v>
      </c>
      <c r="R71" s="4">
        <v>0</v>
      </c>
      <c r="S71" s="4">
        <v>0</v>
      </c>
      <c r="T71" s="4">
        <v>0</v>
      </c>
      <c r="U71" s="4">
        <v>0</v>
      </c>
      <c r="V71" s="4">
        <v>0</v>
      </c>
      <c r="W71" s="328">
        <v>0</v>
      </c>
      <c r="X71" s="327"/>
    </row>
    <row r="72" spans="2:24" s="249" customFormat="1" ht="22.5" customHeight="1" x14ac:dyDescent="0.25">
      <c r="B72" s="444" t="s">
        <v>481</v>
      </c>
      <c r="C72" s="444" t="s">
        <v>482</v>
      </c>
      <c r="D72" s="476" t="s">
        <v>483</v>
      </c>
      <c r="E72" s="477"/>
      <c r="F72" s="477"/>
      <c r="G72" s="477"/>
      <c r="H72" s="477"/>
      <c r="I72" s="477"/>
      <c r="J72" s="477"/>
      <c r="K72" s="477"/>
      <c r="L72" s="477"/>
      <c r="M72" s="477"/>
      <c r="N72" s="477"/>
      <c r="O72" s="477"/>
      <c r="P72" s="477"/>
      <c r="Q72" s="477"/>
      <c r="R72" s="477"/>
      <c r="S72" s="477"/>
      <c r="T72" s="477"/>
      <c r="U72" s="477"/>
      <c r="V72" s="477"/>
      <c r="W72" s="477"/>
      <c r="X72" s="327"/>
    </row>
    <row r="73" spans="2:24" s="326" customFormat="1" ht="56.25" x14ac:dyDescent="0.25">
      <c r="B73" s="443" t="s">
        <v>17</v>
      </c>
      <c r="C73" s="443" t="s">
        <v>42</v>
      </c>
      <c r="D73" s="443" t="s">
        <v>35</v>
      </c>
      <c r="E73" s="443">
        <v>0</v>
      </c>
      <c r="F73" s="443" t="s">
        <v>1878</v>
      </c>
      <c r="G73" s="443" t="s">
        <v>257</v>
      </c>
      <c r="H73" s="443">
        <v>2.5199999999999996</v>
      </c>
      <c r="I73" s="368">
        <v>75.649999999999991</v>
      </c>
      <c r="J73" s="443">
        <v>0</v>
      </c>
      <c r="K73" s="443">
        <v>0</v>
      </c>
      <c r="L73" s="443">
        <v>0</v>
      </c>
      <c r="M73" s="443" t="s">
        <v>131</v>
      </c>
      <c r="N73" s="368" t="s">
        <v>132</v>
      </c>
      <c r="O73" s="443" t="s">
        <v>95</v>
      </c>
      <c r="P73" s="443" t="s">
        <v>1934</v>
      </c>
      <c r="Q73" s="443">
        <v>1.17</v>
      </c>
      <c r="R73" s="443">
        <v>1.3</v>
      </c>
      <c r="S73" s="443">
        <v>0</v>
      </c>
      <c r="T73" s="443">
        <v>0</v>
      </c>
      <c r="U73" s="443">
        <v>0</v>
      </c>
      <c r="V73" s="4">
        <v>0</v>
      </c>
      <c r="W73" s="328">
        <v>2.4699999999999998</v>
      </c>
      <c r="X73" s="327"/>
    </row>
    <row r="74" spans="2:24" s="326" customFormat="1" ht="191.25" x14ac:dyDescent="0.25">
      <c r="B74" s="443" t="s">
        <v>17</v>
      </c>
      <c r="C74" s="443" t="s">
        <v>42</v>
      </c>
      <c r="D74" s="443" t="s">
        <v>31</v>
      </c>
      <c r="E74" s="443">
        <v>0</v>
      </c>
      <c r="F74" s="443" t="s">
        <v>315</v>
      </c>
      <c r="G74" s="443" t="s">
        <v>184</v>
      </c>
      <c r="H74" s="443">
        <v>0.34</v>
      </c>
      <c r="I74" s="368" t="s">
        <v>26</v>
      </c>
      <c r="J74" s="443" t="s">
        <v>1875</v>
      </c>
      <c r="K74" s="443" t="s">
        <v>2049</v>
      </c>
      <c r="L74" s="443" t="s">
        <v>1876</v>
      </c>
      <c r="M74" s="443" t="s">
        <v>132</v>
      </c>
      <c r="N74" s="368" t="s">
        <v>26</v>
      </c>
      <c r="O74" s="443" t="s">
        <v>31</v>
      </c>
      <c r="P74" s="443" t="s">
        <v>2050</v>
      </c>
      <c r="Q74" s="4">
        <v>0.27</v>
      </c>
      <c r="R74" s="4">
        <v>0.06</v>
      </c>
      <c r="S74" s="4">
        <v>0</v>
      </c>
      <c r="T74" s="4">
        <v>0</v>
      </c>
      <c r="U74" s="4">
        <v>0</v>
      </c>
      <c r="V74" s="4">
        <v>0</v>
      </c>
      <c r="W74" s="328">
        <v>0.33</v>
      </c>
      <c r="X74" s="327"/>
    </row>
    <row r="75" spans="2:24" s="326" customFormat="1" ht="67.5" x14ac:dyDescent="0.25">
      <c r="B75" s="443" t="s">
        <v>20</v>
      </c>
      <c r="C75" s="443" t="s">
        <v>484</v>
      </c>
      <c r="D75" s="443" t="s">
        <v>31</v>
      </c>
      <c r="E75" s="443" t="s">
        <v>485</v>
      </c>
      <c r="F75" s="443" t="s">
        <v>486</v>
      </c>
      <c r="G75" s="443"/>
      <c r="H75" s="4"/>
      <c r="I75" s="367"/>
      <c r="J75" s="443"/>
      <c r="K75" s="443"/>
      <c r="L75" s="443"/>
      <c r="M75" s="443"/>
      <c r="N75" s="368"/>
      <c r="O75" s="443"/>
      <c r="P75" s="443"/>
      <c r="Q75" s="4"/>
      <c r="R75" s="4"/>
      <c r="S75" s="4"/>
      <c r="T75" s="4"/>
      <c r="U75" s="4"/>
      <c r="V75" s="4"/>
      <c r="W75" s="328">
        <v>0</v>
      </c>
      <c r="X75" s="327"/>
    </row>
    <row r="76" spans="2:24" s="326" customFormat="1" ht="67.5" x14ac:dyDescent="0.25">
      <c r="B76" s="443" t="s">
        <v>487</v>
      </c>
      <c r="C76" s="443" t="s">
        <v>488</v>
      </c>
      <c r="D76" s="443" t="s">
        <v>31</v>
      </c>
      <c r="E76" s="443" t="s">
        <v>489</v>
      </c>
      <c r="F76" s="443" t="s">
        <v>490</v>
      </c>
      <c r="G76" s="443"/>
      <c r="H76" s="4"/>
      <c r="I76" s="367"/>
      <c r="J76" s="443"/>
      <c r="K76" s="443"/>
      <c r="L76" s="443"/>
      <c r="M76" s="443"/>
      <c r="N76" s="368"/>
      <c r="O76" s="443"/>
      <c r="P76" s="443"/>
      <c r="Q76" s="4"/>
      <c r="R76" s="4"/>
      <c r="S76" s="4"/>
      <c r="T76" s="4"/>
      <c r="U76" s="4"/>
      <c r="V76" s="4"/>
      <c r="W76" s="328">
        <v>0</v>
      </c>
      <c r="X76" s="327"/>
    </row>
    <row r="77" spans="2:24" s="248" customFormat="1" ht="22.5" customHeight="1" x14ac:dyDescent="0.25">
      <c r="B77" s="444" t="s">
        <v>491</v>
      </c>
      <c r="C77" s="444" t="s">
        <v>492</v>
      </c>
      <c r="D77" s="476" t="s">
        <v>493</v>
      </c>
      <c r="E77" s="477"/>
      <c r="F77" s="477"/>
      <c r="G77" s="477"/>
      <c r="H77" s="477"/>
      <c r="I77" s="477"/>
      <c r="J77" s="477"/>
      <c r="K77" s="477"/>
      <c r="L77" s="477"/>
      <c r="M77" s="477"/>
      <c r="N77" s="477"/>
      <c r="O77" s="477"/>
      <c r="P77" s="477"/>
      <c r="Q77" s="477"/>
      <c r="R77" s="477"/>
      <c r="S77" s="477"/>
      <c r="T77" s="477"/>
      <c r="U77" s="477"/>
      <c r="V77" s="477"/>
      <c r="W77" s="477"/>
      <c r="X77" s="327"/>
    </row>
    <row r="78" spans="2:24" s="326" customFormat="1" x14ac:dyDescent="0.25">
      <c r="B78" s="443" t="s">
        <v>494</v>
      </c>
      <c r="C78" s="443" t="s">
        <v>495</v>
      </c>
      <c r="D78" s="443" t="s">
        <v>31</v>
      </c>
      <c r="E78" s="325" t="s">
        <v>496</v>
      </c>
      <c r="F78" s="443" t="s">
        <v>660</v>
      </c>
      <c r="G78" s="443"/>
      <c r="H78" s="4"/>
      <c r="I78" s="367"/>
      <c r="J78" s="443"/>
      <c r="K78" s="443"/>
      <c r="L78" s="443"/>
      <c r="M78" s="443"/>
      <c r="N78" s="368"/>
      <c r="O78" s="443"/>
      <c r="P78" s="443" t="s">
        <v>1773</v>
      </c>
      <c r="Q78" s="4"/>
      <c r="R78" s="4"/>
      <c r="S78" s="4"/>
      <c r="T78" s="4"/>
      <c r="U78" s="4"/>
      <c r="V78" s="4"/>
      <c r="W78" s="328">
        <v>0</v>
      </c>
      <c r="X78" s="327"/>
    </row>
    <row r="79" spans="2:24" s="326" customFormat="1" ht="33.75" x14ac:dyDescent="0.25">
      <c r="B79" s="443" t="s">
        <v>497</v>
      </c>
      <c r="C79" s="443" t="s">
        <v>498</v>
      </c>
      <c r="D79" s="443" t="s">
        <v>31</v>
      </c>
      <c r="E79" s="443"/>
      <c r="F79" s="443" t="s">
        <v>499</v>
      </c>
      <c r="G79" s="443"/>
      <c r="H79" s="4"/>
      <c r="I79" s="367"/>
      <c r="J79" s="443"/>
      <c r="K79" s="443"/>
      <c r="L79" s="443"/>
      <c r="M79" s="443"/>
      <c r="N79" s="368"/>
      <c r="O79" s="443"/>
      <c r="P79" s="443"/>
      <c r="Q79" s="4"/>
      <c r="R79" s="4"/>
      <c r="S79" s="4"/>
      <c r="T79" s="4"/>
      <c r="U79" s="4"/>
      <c r="V79" s="4"/>
      <c r="W79" s="328">
        <v>0</v>
      </c>
      <c r="X79" s="327"/>
    </row>
    <row r="80" spans="2:24" s="326" customFormat="1" ht="33.75" x14ac:dyDescent="0.25">
      <c r="B80" s="443" t="s">
        <v>500</v>
      </c>
      <c r="C80" s="443" t="s">
        <v>501</v>
      </c>
      <c r="D80" s="443" t="s">
        <v>31</v>
      </c>
      <c r="E80" s="443" t="s">
        <v>447</v>
      </c>
      <c r="F80" s="443" t="s">
        <v>502</v>
      </c>
      <c r="G80" s="443"/>
      <c r="H80" s="4"/>
      <c r="I80" s="367"/>
      <c r="J80" s="443"/>
      <c r="K80" s="443"/>
      <c r="L80" s="443"/>
      <c r="M80" s="443"/>
      <c r="N80" s="368"/>
      <c r="O80" s="443"/>
      <c r="P80" s="443"/>
      <c r="Q80" s="4"/>
      <c r="R80" s="4"/>
      <c r="S80" s="4"/>
      <c r="T80" s="4"/>
      <c r="U80" s="4"/>
      <c r="V80" s="4"/>
      <c r="W80" s="328">
        <v>0</v>
      </c>
      <c r="X80" s="327"/>
    </row>
    <row r="81" spans="2:24" s="326" customFormat="1" ht="33.75" x14ac:dyDescent="0.25">
      <c r="B81" s="443" t="s">
        <v>503</v>
      </c>
      <c r="C81" s="443" t="s">
        <v>504</v>
      </c>
      <c r="D81" s="443" t="s">
        <v>31</v>
      </c>
      <c r="E81" s="443"/>
      <c r="F81" s="443" t="s">
        <v>660</v>
      </c>
      <c r="G81" s="443"/>
      <c r="H81" s="4"/>
      <c r="I81" s="367"/>
      <c r="J81" s="443"/>
      <c r="K81" s="443"/>
      <c r="L81" s="443"/>
      <c r="M81" s="443"/>
      <c r="N81" s="368"/>
      <c r="O81" s="443"/>
      <c r="P81" s="443" t="s">
        <v>1767</v>
      </c>
      <c r="Q81" s="4"/>
      <c r="R81" s="4"/>
      <c r="S81" s="4"/>
      <c r="T81" s="4"/>
      <c r="U81" s="4"/>
      <c r="V81" s="4"/>
      <c r="W81" s="328">
        <v>0</v>
      </c>
      <c r="X81" s="327"/>
    </row>
    <row r="82" spans="2:24" s="326" customFormat="1" ht="56.25" x14ac:dyDescent="0.25">
      <c r="B82" s="443" t="s">
        <v>496</v>
      </c>
      <c r="C82" s="443" t="s">
        <v>505</v>
      </c>
      <c r="D82" s="443" t="s">
        <v>31</v>
      </c>
      <c r="E82" s="443" t="s">
        <v>506</v>
      </c>
      <c r="F82" s="443" t="s">
        <v>660</v>
      </c>
      <c r="G82" s="443"/>
      <c r="H82" s="4"/>
      <c r="I82" s="367"/>
      <c r="J82" s="443"/>
      <c r="K82" s="443"/>
      <c r="L82" s="443"/>
      <c r="M82" s="443"/>
      <c r="N82" s="368"/>
      <c r="O82" s="443"/>
      <c r="P82" s="443" t="s">
        <v>1798</v>
      </c>
      <c r="Q82" s="4"/>
      <c r="R82" s="4"/>
      <c r="S82" s="4"/>
      <c r="T82" s="4"/>
      <c r="U82" s="4"/>
      <c r="V82" s="4"/>
      <c r="W82" s="328">
        <v>0</v>
      </c>
      <c r="X82" s="327"/>
    </row>
    <row r="83" spans="2:24" s="248" customFormat="1" ht="36.75" customHeight="1" x14ac:dyDescent="0.25">
      <c r="B83" s="444" t="s">
        <v>507</v>
      </c>
      <c r="C83" s="444" t="s">
        <v>508</v>
      </c>
      <c r="D83" s="476" t="s">
        <v>509</v>
      </c>
      <c r="E83" s="477"/>
      <c r="F83" s="477"/>
      <c r="G83" s="477"/>
      <c r="H83" s="477"/>
      <c r="I83" s="477"/>
      <c r="J83" s="477"/>
      <c r="K83" s="477"/>
      <c r="L83" s="477"/>
      <c r="M83" s="477"/>
      <c r="N83" s="477"/>
      <c r="O83" s="477"/>
      <c r="P83" s="477"/>
      <c r="Q83" s="477"/>
      <c r="R83" s="477"/>
      <c r="S83" s="477"/>
      <c r="T83" s="477"/>
      <c r="U83" s="477"/>
      <c r="V83" s="477"/>
      <c r="W83" s="477"/>
      <c r="X83" s="327"/>
    </row>
    <row r="84" spans="2:24" s="326" customFormat="1" ht="22.5" x14ac:dyDescent="0.25">
      <c r="B84" s="443" t="s">
        <v>510</v>
      </c>
      <c r="C84" s="443" t="s">
        <v>41</v>
      </c>
      <c r="D84" s="443" t="s">
        <v>26</v>
      </c>
      <c r="E84" s="443" t="s">
        <v>511</v>
      </c>
      <c r="F84" s="443" t="s">
        <v>512</v>
      </c>
      <c r="G84" s="443"/>
      <c r="H84" s="4"/>
      <c r="I84" s="367"/>
      <c r="J84" s="443"/>
      <c r="K84" s="443"/>
      <c r="L84" s="443"/>
      <c r="M84" s="443"/>
      <c r="N84" s="368"/>
      <c r="O84" s="443"/>
      <c r="P84" s="443"/>
      <c r="Q84" s="4"/>
      <c r="R84" s="4"/>
      <c r="S84" s="4"/>
      <c r="T84" s="4"/>
      <c r="U84" s="4"/>
      <c r="V84" s="4"/>
      <c r="W84" s="328">
        <v>0</v>
      </c>
      <c r="X84" s="327"/>
    </row>
    <row r="85" spans="2:24" s="326" customFormat="1" ht="33.75" x14ac:dyDescent="0.25">
      <c r="B85" s="443" t="s">
        <v>513</v>
      </c>
      <c r="C85" s="443" t="s">
        <v>514</v>
      </c>
      <c r="D85" s="443" t="s">
        <v>31</v>
      </c>
      <c r="E85" s="443" t="s">
        <v>511</v>
      </c>
      <c r="F85" s="443" t="s">
        <v>660</v>
      </c>
      <c r="G85" s="443"/>
      <c r="H85" s="4"/>
      <c r="I85" s="367"/>
      <c r="J85" s="443"/>
      <c r="K85" s="443"/>
      <c r="L85" s="443"/>
      <c r="M85" s="443"/>
      <c r="N85" s="368"/>
      <c r="O85" s="443" t="s">
        <v>31</v>
      </c>
      <c r="P85" s="443" t="s">
        <v>1766</v>
      </c>
      <c r="Q85" s="4"/>
      <c r="R85" s="4"/>
      <c r="S85" s="4"/>
      <c r="T85" s="4"/>
      <c r="U85" s="4"/>
      <c r="V85" s="4"/>
      <c r="W85" s="328">
        <v>0</v>
      </c>
      <c r="X85" s="327"/>
    </row>
    <row r="86" spans="2:24" s="326" customFormat="1" ht="225" x14ac:dyDescent="0.25">
      <c r="B86" s="443" t="s">
        <v>65</v>
      </c>
      <c r="C86" s="443" t="s">
        <v>41</v>
      </c>
      <c r="D86" s="443" t="s">
        <v>801</v>
      </c>
      <c r="E86" s="443" t="s">
        <v>66</v>
      </c>
      <c r="F86" s="443" t="s">
        <v>2051</v>
      </c>
      <c r="G86" s="443" t="s">
        <v>2052</v>
      </c>
      <c r="H86" s="4">
        <v>165.37</v>
      </c>
      <c r="I86" s="367">
        <v>250.29999999999998</v>
      </c>
      <c r="J86" s="443" t="s">
        <v>2053</v>
      </c>
      <c r="K86" s="443" t="s">
        <v>2054</v>
      </c>
      <c r="L86" s="443" t="s">
        <v>2055</v>
      </c>
      <c r="M86" s="443"/>
      <c r="N86" s="368" t="s">
        <v>109</v>
      </c>
      <c r="O86" s="443"/>
      <c r="P86" s="443">
        <v>0</v>
      </c>
      <c r="Q86" s="4">
        <v>0</v>
      </c>
      <c r="R86" s="4">
        <v>0</v>
      </c>
      <c r="S86" s="4">
        <v>0</v>
      </c>
      <c r="T86" s="4">
        <v>0</v>
      </c>
      <c r="U86" s="4">
        <v>0</v>
      </c>
      <c r="V86" s="4">
        <v>0</v>
      </c>
      <c r="W86" s="328">
        <v>0</v>
      </c>
      <c r="X86" s="327"/>
    </row>
    <row r="87" spans="2:24" s="248" customFormat="1" ht="40.5" customHeight="1" x14ac:dyDescent="0.25">
      <c r="B87" s="444" t="s">
        <v>515</v>
      </c>
      <c r="C87" s="444" t="s">
        <v>516</v>
      </c>
      <c r="D87" s="476" t="s">
        <v>517</v>
      </c>
      <c r="E87" s="477"/>
      <c r="F87" s="477"/>
      <c r="G87" s="477"/>
      <c r="H87" s="477"/>
      <c r="I87" s="477"/>
      <c r="J87" s="477"/>
      <c r="K87" s="477"/>
      <c r="L87" s="477"/>
      <c r="M87" s="477"/>
      <c r="N87" s="477"/>
      <c r="O87" s="477"/>
      <c r="P87" s="477"/>
      <c r="Q87" s="477"/>
      <c r="R87" s="477"/>
      <c r="S87" s="477"/>
      <c r="T87" s="477"/>
      <c r="U87" s="477"/>
      <c r="V87" s="477"/>
      <c r="W87" s="477"/>
      <c r="X87" s="327"/>
    </row>
    <row r="88" spans="2:24" s="326" customFormat="1" ht="22.5" x14ac:dyDescent="0.25">
      <c r="B88" s="443" t="s">
        <v>518</v>
      </c>
      <c r="C88" s="443" t="s">
        <v>519</v>
      </c>
      <c r="D88" s="443" t="s">
        <v>31</v>
      </c>
      <c r="E88" s="443"/>
      <c r="F88" s="443" t="s">
        <v>660</v>
      </c>
      <c r="G88" s="443"/>
      <c r="H88" s="4"/>
      <c r="I88" s="367"/>
      <c r="J88" s="443"/>
      <c r="K88" s="250"/>
      <c r="L88" s="250"/>
      <c r="M88" s="443"/>
      <c r="N88" s="368"/>
      <c r="O88" s="443" t="s">
        <v>31</v>
      </c>
      <c r="P88" s="443" t="s">
        <v>1783</v>
      </c>
      <c r="Q88" s="4"/>
      <c r="R88" s="4"/>
      <c r="S88" s="4"/>
      <c r="T88" s="4"/>
      <c r="U88" s="4"/>
      <c r="V88" s="4"/>
      <c r="W88" s="328">
        <v>0</v>
      </c>
      <c r="X88" s="327"/>
    </row>
    <row r="89" spans="2:24" s="326" customFormat="1" ht="22.5" x14ac:dyDescent="0.25">
      <c r="B89" s="443" t="s">
        <v>520</v>
      </c>
      <c r="C89" s="443" t="s">
        <v>521</v>
      </c>
      <c r="D89" s="443" t="s">
        <v>31</v>
      </c>
      <c r="E89" s="443"/>
      <c r="F89" s="443" t="s">
        <v>660</v>
      </c>
      <c r="G89" s="443"/>
      <c r="H89" s="4"/>
      <c r="I89" s="367"/>
      <c r="J89" s="443"/>
      <c r="K89" s="250"/>
      <c r="L89" s="250"/>
      <c r="M89" s="443"/>
      <c r="N89" s="368"/>
      <c r="O89" s="443" t="s">
        <v>31</v>
      </c>
      <c r="P89" s="443" t="s">
        <v>1791</v>
      </c>
      <c r="Q89" s="4"/>
      <c r="R89" s="4"/>
      <c r="S89" s="4"/>
      <c r="T89" s="4"/>
      <c r="U89" s="4"/>
      <c r="V89" s="4"/>
      <c r="W89" s="328">
        <v>0</v>
      </c>
      <c r="X89" s="327"/>
    </row>
    <row r="90" spans="2:24" s="326" customFormat="1" ht="33.75" x14ac:dyDescent="0.25">
      <c r="B90" s="443" t="s">
        <v>522</v>
      </c>
      <c r="C90" s="443" t="s">
        <v>523</v>
      </c>
      <c r="D90" s="443" t="s">
        <v>31</v>
      </c>
      <c r="E90" s="443"/>
      <c r="F90" s="443"/>
      <c r="G90" s="443"/>
      <c r="H90" s="4"/>
      <c r="I90" s="367"/>
      <c r="J90" s="443"/>
      <c r="K90" s="250"/>
      <c r="L90" s="250"/>
      <c r="M90" s="443"/>
      <c r="N90" s="368"/>
      <c r="O90" s="443"/>
      <c r="P90" s="11"/>
      <c r="Q90" s="4"/>
      <c r="R90" s="4"/>
      <c r="S90" s="4"/>
      <c r="T90" s="4"/>
      <c r="U90" s="4"/>
      <c r="V90" s="4"/>
      <c r="W90" s="328">
        <v>0</v>
      </c>
      <c r="X90" s="327"/>
    </row>
    <row r="91" spans="2:24" s="248" customFormat="1" ht="45" customHeight="1" x14ac:dyDescent="0.25">
      <c r="B91" s="444" t="s">
        <v>524</v>
      </c>
      <c r="C91" s="444" t="s">
        <v>525</v>
      </c>
      <c r="D91" s="476" t="s">
        <v>526</v>
      </c>
      <c r="E91" s="477"/>
      <c r="F91" s="477"/>
      <c r="G91" s="477"/>
      <c r="H91" s="477"/>
      <c r="I91" s="477"/>
      <c r="J91" s="477"/>
      <c r="K91" s="477"/>
      <c r="L91" s="477"/>
      <c r="M91" s="477"/>
      <c r="N91" s="477"/>
      <c r="O91" s="477"/>
      <c r="P91" s="477"/>
      <c r="Q91" s="477"/>
      <c r="R91" s="477"/>
      <c r="S91" s="477"/>
      <c r="T91" s="477"/>
      <c r="U91" s="477"/>
      <c r="V91" s="477"/>
      <c r="W91" s="477"/>
      <c r="X91" s="327"/>
    </row>
    <row r="92" spans="2:24" s="249" customFormat="1" ht="22.5" x14ac:dyDescent="0.25">
      <c r="B92" s="443" t="s">
        <v>16</v>
      </c>
      <c r="C92" s="443" t="s">
        <v>527</v>
      </c>
      <c r="D92" s="443"/>
      <c r="E92" s="443"/>
      <c r="F92" s="443"/>
      <c r="G92" s="443"/>
      <c r="H92" s="328"/>
      <c r="I92" s="366">
        <v>3</v>
      </c>
      <c r="J92" s="443"/>
      <c r="K92" s="443"/>
      <c r="L92" s="443"/>
      <c r="M92" s="443"/>
      <c r="N92" s="368" t="s">
        <v>1432</v>
      </c>
      <c r="O92" s="443"/>
      <c r="P92" s="443"/>
      <c r="Q92" s="4"/>
      <c r="R92" s="4"/>
      <c r="S92" s="4"/>
      <c r="T92" s="4"/>
      <c r="U92" s="4"/>
      <c r="V92" s="4"/>
      <c r="W92" s="328">
        <v>0</v>
      </c>
      <c r="X92" s="327"/>
    </row>
    <row r="93" spans="2:24" s="326" customFormat="1" ht="146.25" x14ac:dyDescent="0.25">
      <c r="B93" s="443" t="s">
        <v>21</v>
      </c>
      <c r="C93" s="443" t="s">
        <v>44</v>
      </c>
      <c r="D93" s="443" t="s">
        <v>35</v>
      </c>
      <c r="E93" s="443" t="s">
        <v>16</v>
      </c>
      <c r="F93" s="443" t="s">
        <v>302</v>
      </c>
      <c r="G93" s="443" t="s">
        <v>2014</v>
      </c>
      <c r="H93" s="4">
        <v>69.259999999999991</v>
      </c>
      <c r="I93" s="367">
        <v>98.64</v>
      </c>
      <c r="J93" s="443" t="s">
        <v>2015</v>
      </c>
      <c r="K93" s="443" t="s">
        <v>2016</v>
      </c>
      <c r="L93" s="443" t="s">
        <v>2017</v>
      </c>
      <c r="M93" s="443"/>
      <c r="N93" s="368" t="s">
        <v>80</v>
      </c>
      <c r="O93" s="443"/>
      <c r="P93" s="443" t="s">
        <v>2018</v>
      </c>
      <c r="Q93" s="4">
        <v>0</v>
      </c>
      <c r="R93" s="4">
        <v>0</v>
      </c>
      <c r="S93" s="4">
        <v>0.45</v>
      </c>
      <c r="T93" s="4">
        <v>12.2</v>
      </c>
      <c r="U93" s="4">
        <v>44.91</v>
      </c>
      <c r="V93" s="4">
        <v>11.700000000000003</v>
      </c>
      <c r="W93" s="328">
        <v>69.259999999999991</v>
      </c>
      <c r="X93" s="327"/>
    </row>
    <row r="94" spans="2:24" s="326" customFormat="1" ht="33.75" x14ac:dyDescent="0.25">
      <c r="B94" s="443" t="s">
        <v>22</v>
      </c>
      <c r="C94" s="443" t="s">
        <v>147</v>
      </c>
      <c r="D94" s="443" t="s">
        <v>31</v>
      </c>
      <c r="E94" s="443" t="s">
        <v>16</v>
      </c>
      <c r="F94" s="443" t="s">
        <v>660</v>
      </c>
      <c r="G94" s="443"/>
      <c r="H94" s="4"/>
      <c r="I94" s="367"/>
      <c r="J94" s="443"/>
      <c r="K94" s="443"/>
      <c r="L94" s="443"/>
      <c r="M94" s="443"/>
      <c r="N94" s="368"/>
      <c r="O94" s="443" t="s">
        <v>31</v>
      </c>
      <c r="P94" s="443" t="s">
        <v>1762</v>
      </c>
      <c r="Q94" s="4"/>
      <c r="R94" s="4"/>
      <c r="S94" s="4"/>
      <c r="T94" s="4"/>
      <c r="U94" s="4"/>
      <c r="V94" s="4"/>
      <c r="W94" s="328">
        <v>0</v>
      </c>
      <c r="X94" s="327"/>
    </row>
    <row r="95" spans="2:24" s="326" customFormat="1" ht="112.5" x14ac:dyDescent="0.25">
      <c r="B95" s="443" t="s">
        <v>61</v>
      </c>
      <c r="C95" s="443" t="s">
        <v>44</v>
      </c>
      <c r="D95" s="443" t="s">
        <v>35</v>
      </c>
      <c r="E95" s="443" t="s">
        <v>16</v>
      </c>
      <c r="F95" s="443" t="s">
        <v>377</v>
      </c>
      <c r="G95" s="443" t="s">
        <v>2038</v>
      </c>
      <c r="H95" s="4">
        <v>162.45999999999998</v>
      </c>
      <c r="I95" s="367">
        <v>175</v>
      </c>
      <c r="J95" s="443">
        <v>0</v>
      </c>
      <c r="K95" s="443" t="s">
        <v>2039</v>
      </c>
      <c r="L95" s="443" t="s">
        <v>2040</v>
      </c>
      <c r="M95" s="443"/>
      <c r="N95" s="368" t="s">
        <v>33</v>
      </c>
      <c r="O95" s="443"/>
      <c r="P95" s="443" t="s">
        <v>2041</v>
      </c>
      <c r="Q95" s="4">
        <v>0</v>
      </c>
      <c r="R95" s="4">
        <v>0</v>
      </c>
      <c r="S95" s="4">
        <v>0</v>
      </c>
      <c r="T95" s="4">
        <v>1</v>
      </c>
      <c r="U95" s="4">
        <v>1.8</v>
      </c>
      <c r="V95" s="4">
        <v>2.1</v>
      </c>
      <c r="W95" s="328">
        <v>4.9000000000000004</v>
      </c>
      <c r="X95" s="327"/>
    </row>
    <row r="96" spans="2:24" s="326" customFormat="1" ht="180" x14ac:dyDescent="0.25">
      <c r="B96" s="443" t="s">
        <v>81</v>
      </c>
      <c r="C96" s="443" t="s">
        <v>51</v>
      </c>
      <c r="D96" s="443" t="s">
        <v>35</v>
      </c>
      <c r="E96" s="443" t="s">
        <v>16</v>
      </c>
      <c r="F96" s="443">
        <v>0</v>
      </c>
      <c r="G96" s="443" t="s">
        <v>2019</v>
      </c>
      <c r="H96" s="4">
        <v>157.42000000000002</v>
      </c>
      <c r="I96" s="367">
        <v>186.75</v>
      </c>
      <c r="J96" s="443" t="s">
        <v>2020</v>
      </c>
      <c r="K96" s="443" t="s">
        <v>2021</v>
      </c>
      <c r="L96" s="443" t="s">
        <v>2022</v>
      </c>
      <c r="M96" s="443"/>
      <c r="N96" s="368" t="s">
        <v>120</v>
      </c>
      <c r="O96" s="443"/>
      <c r="P96" s="443" t="s">
        <v>2023</v>
      </c>
      <c r="Q96" s="4">
        <v>0.04</v>
      </c>
      <c r="R96" s="4">
        <v>0</v>
      </c>
      <c r="S96" s="4">
        <v>0</v>
      </c>
      <c r="T96" s="4">
        <v>0</v>
      </c>
      <c r="U96" s="4">
        <v>0</v>
      </c>
      <c r="V96" s="4">
        <v>0</v>
      </c>
      <c r="W96" s="328">
        <v>0.04</v>
      </c>
      <c r="X96" s="327"/>
    </row>
    <row r="97" spans="1:24" s="326" customFormat="1" ht="90" x14ac:dyDescent="0.25">
      <c r="B97" s="443" t="s">
        <v>122</v>
      </c>
      <c r="C97" s="443" t="s">
        <v>205</v>
      </c>
      <c r="D97" s="443" t="s">
        <v>35</v>
      </c>
      <c r="E97" s="443">
        <v>0</v>
      </c>
      <c r="F97" s="443" t="s">
        <v>1967</v>
      </c>
      <c r="G97" s="443" t="s">
        <v>1968</v>
      </c>
      <c r="H97" s="4">
        <v>5.1100000000000003</v>
      </c>
      <c r="I97" s="367">
        <v>23.11</v>
      </c>
      <c r="J97" s="443">
        <v>0</v>
      </c>
      <c r="K97" s="443">
        <v>0</v>
      </c>
      <c r="L97" s="443" t="s">
        <v>1978</v>
      </c>
      <c r="M97" s="443" t="s">
        <v>32</v>
      </c>
      <c r="N97" s="368" t="s">
        <v>1432</v>
      </c>
      <c r="O97" s="443" t="s">
        <v>35</v>
      </c>
      <c r="P97" s="443" t="s">
        <v>1979</v>
      </c>
      <c r="Q97" s="4">
        <v>0.45</v>
      </c>
      <c r="R97" s="4">
        <v>4.6500000000000004</v>
      </c>
      <c r="S97" s="4">
        <v>0</v>
      </c>
      <c r="T97" s="4">
        <v>0</v>
      </c>
      <c r="U97" s="4">
        <v>0</v>
      </c>
      <c r="V97" s="4">
        <v>0</v>
      </c>
      <c r="W97" s="328">
        <v>5.1000000000000005</v>
      </c>
      <c r="X97" s="327"/>
    </row>
    <row r="98" spans="1:24" s="326" customFormat="1" ht="135" x14ac:dyDescent="0.25">
      <c r="B98" s="443" t="s">
        <v>122</v>
      </c>
      <c r="C98" s="443" t="s">
        <v>214</v>
      </c>
      <c r="D98" s="443" t="s">
        <v>35</v>
      </c>
      <c r="E98" s="443">
        <v>0</v>
      </c>
      <c r="F98" s="443" t="s">
        <v>1969</v>
      </c>
      <c r="G98" s="443" t="s">
        <v>250</v>
      </c>
      <c r="H98" s="4">
        <v>11.72</v>
      </c>
      <c r="I98" s="367" t="s">
        <v>26</v>
      </c>
      <c r="J98" s="443" t="s">
        <v>1980</v>
      </c>
      <c r="K98" s="443" t="s">
        <v>1981</v>
      </c>
      <c r="L98" s="443" t="s">
        <v>1982</v>
      </c>
      <c r="M98" s="443" t="s">
        <v>1983</v>
      </c>
      <c r="N98" s="368" t="s">
        <v>1890</v>
      </c>
      <c r="O98" s="443" t="s">
        <v>35</v>
      </c>
      <c r="P98" s="443" t="s">
        <v>2126</v>
      </c>
      <c r="Q98" s="4">
        <v>0.15</v>
      </c>
      <c r="R98" s="4">
        <v>8.02</v>
      </c>
      <c r="S98" s="4">
        <v>1.5</v>
      </c>
      <c r="T98" s="4">
        <v>2</v>
      </c>
      <c r="U98" s="4">
        <v>0</v>
      </c>
      <c r="V98" s="4">
        <v>0</v>
      </c>
      <c r="W98" s="328">
        <v>11.67</v>
      </c>
      <c r="X98" s="327"/>
    </row>
    <row r="99" spans="1:24" s="326" customFormat="1" ht="45" x14ac:dyDescent="0.25">
      <c r="B99" s="443" t="s">
        <v>135</v>
      </c>
      <c r="C99" s="443" t="s">
        <v>125</v>
      </c>
      <c r="D99" s="443" t="s">
        <v>35</v>
      </c>
      <c r="E99" s="443">
        <v>0</v>
      </c>
      <c r="F99" s="443" t="s">
        <v>2024</v>
      </c>
      <c r="G99" s="443" t="s">
        <v>243</v>
      </c>
      <c r="H99" s="4">
        <v>10.9</v>
      </c>
      <c r="I99" s="367">
        <v>10.9</v>
      </c>
      <c r="J99" s="443" t="s">
        <v>1956</v>
      </c>
      <c r="K99" s="443" t="s">
        <v>2025</v>
      </c>
      <c r="L99" s="443">
        <v>0</v>
      </c>
      <c r="M99" s="443" t="s">
        <v>126</v>
      </c>
      <c r="N99" s="368" t="s">
        <v>126</v>
      </c>
      <c r="O99" s="443" t="s">
        <v>35</v>
      </c>
      <c r="P99" s="443" t="s">
        <v>387</v>
      </c>
      <c r="Q99" s="4">
        <v>0</v>
      </c>
      <c r="R99" s="4">
        <v>0</v>
      </c>
      <c r="S99" s="4">
        <v>0</v>
      </c>
      <c r="T99" s="4">
        <v>0</v>
      </c>
      <c r="U99" s="4">
        <v>0</v>
      </c>
      <c r="V99" s="4">
        <v>0</v>
      </c>
      <c r="W99" s="328">
        <v>0</v>
      </c>
      <c r="X99" s="327"/>
    </row>
    <row r="100" spans="1:24" s="248" customFormat="1" ht="55.5" customHeight="1" x14ac:dyDescent="0.25">
      <c r="B100" s="444" t="s">
        <v>528</v>
      </c>
      <c r="C100" s="444" t="s">
        <v>529</v>
      </c>
      <c r="D100" s="476" t="s">
        <v>530</v>
      </c>
      <c r="E100" s="477"/>
      <c r="F100" s="477"/>
      <c r="G100" s="477"/>
      <c r="H100" s="477"/>
      <c r="I100" s="477"/>
      <c r="J100" s="477"/>
      <c r="K100" s="477"/>
      <c r="L100" s="477"/>
      <c r="M100" s="477"/>
      <c r="N100" s="477"/>
      <c r="O100" s="477"/>
      <c r="P100" s="477"/>
      <c r="Q100" s="477"/>
      <c r="R100" s="477"/>
      <c r="S100" s="477"/>
      <c r="T100" s="477"/>
      <c r="U100" s="477"/>
      <c r="V100" s="477"/>
      <c r="W100" s="477"/>
      <c r="X100" s="327"/>
    </row>
    <row r="101" spans="1:24" s="326" customFormat="1" x14ac:dyDescent="0.25">
      <c r="B101" s="443" t="s">
        <v>531</v>
      </c>
      <c r="C101" s="443" t="s">
        <v>532</v>
      </c>
      <c r="D101" s="443" t="s">
        <v>31</v>
      </c>
      <c r="E101" s="443"/>
      <c r="F101" s="443" t="s">
        <v>660</v>
      </c>
      <c r="G101" s="443"/>
      <c r="H101" s="4"/>
      <c r="I101" s="367"/>
      <c r="J101" s="443"/>
      <c r="K101" s="443"/>
      <c r="L101" s="443"/>
      <c r="M101" s="443"/>
      <c r="N101" s="368"/>
      <c r="O101" s="443" t="s">
        <v>31</v>
      </c>
      <c r="P101" s="443" t="s">
        <v>1794</v>
      </c>
      <c r="Q101" s="4"/>
      <c r="R101" s="4"/>
      <c r="S101" s="4"/>
      <c r="T101" s="4"/>
      <c r="U101" s="4"/>
      <c r="V101" s="4"/>
      <c r="W101" s="328">
        <v>0</v>
      </c>
      <c r="X101" s="327"/>
    </row>
    <row r="102" spans="1:24" s="326" customFormat="1" ht="33.75" x14ac:dyDescent="0.25">
      <c r="B102" s="443" t="s">
        <v>533</v>
      </c>
      <c r="C102" s="443" t="s">
        <v>534</v>
      </c>
      <c r="D102" s="443" t="s">
        <v>31</v>
      </c>
      <c r="E102" s="443"/>
      <c r="F102" s="443" t="s">
        <v>660</v>
      </c>
      <c r="G102" s="443"/>
      <c r="H102" s="4"/>
      <c r="I102" s="367"/>
      <c r="J102" s="443"/>
      <c r="K102" s="443"/>
      <c r="L102" s="443"/>
      <c r="M102" s="443"/>
      <c r="N102" s="368"/>
      <c r="O102" s="443" t="s">
        <v>31</v>
      </c>
      <c r="P102" s="443" t="s">
        <v>1768</v>
      </c>
      <c r="Q102" s="4"/>
      <c r="R102" s="4"/>
      <c r="S102" s="4"/>
      <c r="T102" s="4"/>
      <c r="U102" s="4"/>
      <c r="V102" s="4"/>
      <c r="W102" s="328">
        <v>0</v>
      </c>
      <c r="X102" s="327"/>
    </row>
    <row r="103" spans="1:24" s="326" customFormat="1" ht="67.5" x14ac:dyDescent="0.25">
      <c r="B103" s="443" t="s">
        <v>23</v>
      </c>
      <c r="C103" s="443" t="s">
        <v>142</v>
      </c>
      <c r="D103" s="443" t="s">
        <v>35</v>
      </c>
      <c r="E103" s="443" t="s">
        <v>69</v>
      </c>
      <c r="F103" s="443">
        <v>0</v>
      </c>
      <c r="G103" s="443" t="s">
        <v>378</v>
      </c>
      <c r="H103" s="4">
        <v>833.97</v>
      </c>
      <c r="I103" s="367">
        <v>1087.3900000000001</v>
      </c>
      <c r="J103" s="443" t="s">
        <v>2042</v>
      </c>
      <c r="K103" s="443" t="s">
        <v>2043</v>
      </c>
      <c r="L103" s="443">
        <v>0</v>
      </c>
      <c r="M103" s="443"/>
      <c r="N103" s="368" t="s">
        <v>33</v>
      </c>
      <c r="O103" s="443"/>
      <c r="P103" s="443" t="s">
        <v>2044</v>
      </c>
      <c r="Q103" s="4">
        <v>0</v>
      </c>
      <c r="R103" s="4">
        <v>0</v>
      </c>
      <c r="S103" s="4">
        <v>0</v>
      </c>
      <c r="T103" s="4">
        <v>0</v>
      </c>
      <c r="U103" s="4">
        <v>0</v>
      </c>
      <c r="V103" s="4">
        <v>0</v>
      </c>
      <c r="W103" s="328">
        <v>0</v>
      </c>
      <c r="X103" s="327"/>
    </row>
    <row r="104" spans="1:24" s="248" customFormat="1" ht="40.5" customHeight="1" x14ac:dyDescent="0.25">
      <c r="B104" s="444" t="s">
        <v>535</v>
      </c>
      <c r="C104" s="444" t="s">
        <v>536</v>
      </c>
      <c r="D104" s="476" t="s">
        <v>537</v>
      </c>
      <c r="E104" s="477"/>
      <c r="F104" s="477"/>
      <c r="G104" s="477"/>
      <c r="H104" s="477"/>
      <c r="I104" s="477"/>
      <c r="J104" s="477"/>
      <c r="K104" s="477"/>
      <c r="L104" s="477"/>
      <c r="M104" s="477"/>
      <c r="N104" s="477"/>
      <c r="O104" s="477"/>
      <c r="P104" s="477"/>
      <c r="Q104" s="477"/>
      <c r="R104" s="477"/>
      <c r="S104" s="477"/>
      <c r="T104" s="477"/>
      <c r="U104" s="477"/>
      <c r="V104" s="477"/>
      <c r="W104" s="477"/>
      <c r="X104" s="327"/>
    </row>
    <row r="105" spans="1:24" s="326" customFormat="1" x14ac:dyDescent="0.25">
      <c r="B105" s="443" t="s">
        <v>538</v>
      </c>
      <c r="C105" s="443" t="s">
        <v>539</v>
      </c>
      <c r="D105" s="443"/>
      <c r="E105" s="443" t="s">
        <v>494</v>
      </c>
      <c r="F105" s="443"/>
      <c r="G105" s="443"/>
      <c r="H105" s="4"/>
      <c r="I105" s="367"/>
      <c r="J105" s="443"/>
      <c r="K105" s="443"/>
      <c r="L105" s="443"/>
      <c r="M105" s="443"/>
      <c r="N105" s="368"/>
      <c r="O105" s="443"/>
      <c r="P105" s="443"/>
      <c r="Q105" s="4"/>
      <c r="R105" s="4"/>
      <c r="S105" s="4"/>
      <c r="T105" s="4"/>
      <c r="U105" s="4"/>
      <c r="V105" s="4"/>
      <c r="W105" s="328"/>
      <c r="X105" s="327"/>
    </row>
    <row r="106" spans="1:24" s="248" customFormat="1" ht="42" customHeight="1" x14ac:dyDescent="0.25">
      <c r="B106" s="444" t="s">
        <v>540</v>
      </c>
      <c r="C106" s="444" t="s">
        <v>541</v>
      </c>
      <c r="D106" s="476" t="s">
        <v>542</v>
      </c>
      <c r="E106" s="477"/>
      <c r="F106" s="477"/>
      <c r="G106" s="477"/>
      <c r="H106" s="477"/>
      <c r="I106" s="477"/>
      <c r="J106" s="477"/>
      <c r="K106" s="477"/>
      <c r="L106" s="477"/>
      <c r="M106" s="477"/>
      <c r="N106" s="477"/>
      <c r="O106" s="477"/>
      <c r="P106" s="477"/>
      <c r="Q106" s="477"/>
      <c r="R106" s="477"/>
      <c r="S106" s="477"/>
      <c r="T106" s="477"/>
      <c r="U106" s="477"/>
      <c r="V106" s="477"/>
      <c r="W106" s="477"/>
      <c r="X106" s="327"/>
    </row>
    <row r="107" spans="1:24" s="326" customFormat="1" x14ac:dyDescent="0.25">
      <c r="B107" s="443" t="s">
        <v>543</v>
      </c>
      <c r="C107" s="443" t="s">
        <v>544</v>
      </c>
      <c r="D107" s="443"/>
      <c r="E107" s="443"/>
      <c r="F107" s="443"/>
      <c r="G107" s="443"/>
      <c r="H107" s="4"/>
      <c r="I107" s="367"/>
      <c r="J107" s="443"/>
      <c r="K107" s="443"/>
      <c r="L107" s="443"/>
      <c r="M107" s="443"/>
      <c r="N107" s="368"/>
      <c r="O107" s="443"/>
      <c r="P107" s="8"/>
      <c r="Q107" s="4"/>
      <c r="R107" s="4"/>
      <c r="S107" s="4"/>
      <c r="T107" s="4"/>
      <c r="U107" s="4"/>
      <c r="V107" s="4"/>
      <c r="W107" s="328">
        <v>0</v>
      </c>
      <c r="X107" s="327"/>
    </row>
    <row r="108" spans="1:24" s="326" customFormat="1" ht="22.5" x14ac:dyDescent="0.25">
      <c r="B108" s="443" t="s">
        <v>96</v>
      </c>
      <c r="C108" s="443" t="s">
        <v>1763</v>
      </c>
      <c r="D108" s="443" t="s">
        <v>31</v>
      </c>
      <c r="E108" s="443"/>
      <c r="F108" s="443" t="s">
        <v>660</v>
      </c>
      <c r="G108" s="443"/>
      <c r="H108" s="4"/>
      <c r="I108" s="367"/>
      <c r="J108" s="443"/>
      <c r="K108" s="443"/>
      <c r="L108" s="443"/>
      <c r="M108" s="443"/>
      <c r="N108" s="368"/>
      <c r="O108" s="443" t="s">
        <v>31</v>
      </c>
      <c r="P108" s="8" t="s">
        <v>1765</v>
      </c>
      <c r="Q108" s="4"/>
      <c r="R108" s="4"/>
      <c r="S108" s="4"/>
      <c r="T108" s="4"/>
      <c r="U108" s="4"/>
      <c r="V108" s="4"/>
      <c r="W108" s="328">
        <v>0</v>
      </c>
      <c r="X108" s="327"/>
    </row>
    <row r="109" spans="1:24" s="326" customFormat="1" ht="45" x14ac:dyDescent="0.25">
      <c r="A109" s="9"/>
      <c r="B109" s="443" t="s">
        <v>97</v>
      </c>
      <c r="C109" s="443" t="s">
        <v>1970</v>
      </c>
      <c r="D109" s="443" t="s">
        <v>35</v>
      </c>
      <c r="E109" s="443">
        <v>0</v>
      </c>
      <c r="F109" s="443" t="s">
        <v>1971</v>
      </c>
      <c r="G109" s="443" t="s">
        <v>1972</v>
      </c>
      <c r="H109" s="4">
        <v>2.79</v>
      </c>
      <c r="I109" s="367">
        <v>1.43</v>
      </c>
      <c r="J109" s="443" t="s">
        <v>257</v>
      </c>
      <c r="K109" s="443" t="s">
        <v>257</v>
      </c>
      <c r="L109" s="443" t="s">
        <v>375</v>
      </c>
      <c r="M109" s="443" t="s">
        <v>45</v>
      </c>
      <c r="N109" s="368" t="s">
        <v>27</v>
      </c>
      <c r="O109" s="443" t="s">
        <v>35</v>
      </c>
      <c r="P109" s="443" t="s">
        <v>1984</v>
      </c>
      <c r="Q109" s="4">
        <v>0</v>
      </c>
      <c r="R109" s="4">
        <v>0</v>
      </c>
      <c r="S109" s="4">
        <v>0</v>
      </c>
      <c r="T109" s="4">
        <v>0</v>
      </c>
      <c r="U109" s="4">
        <v>0</v>
      </c>
      <c r="V109" s="4">
        <v>0</v>
      </c>
      <c r="W109" s="328">
        <v>0</v>
      </c>
      <c r="X109" s="327"/>
    </row>
    <row r="110" spans="1:24" s="326" customFormat="1" ht="78.75" x14ac:dyDescent="0.25">
      <c r="A110" s="9"/>
      <c r="B110" s="443" t="s">
        <v>97</v>
      </c>
      <c r="C110" s="443" t="s">
        <v>1970</v>
      </c>
      <c r="D110" s="443" t="s">
        <v>35</v>
      </c>
      <c r="E110" s="443">
        <v>0</v>
      </c>
      <c r="F110" s="443" t="s">
        <v>2002</v>
      </c>
      <c r="G110" s="443" t="s">
        <v>2003</v>
      </c>
      <c r="H110" s="4">
        <v>23.159999999999997</v>
      </c>
      <c r="I110" s="367">
        <v>29.87</v>
      </c>
      <c r="J110" s="443">
        <v>0</v>
      </c>
      <c r="K110" s="443">
        <v>0</v>
      </c>
      <c r="L110" s="443">
        <v>0</v>
      </c>
      <c r="M110" s="443" t="s">
        <v>903</v>
      </c>
      <c r="N110" s="368" t="s">
        <v>139</v>
      </c>
      <c r="O110" s="443" t="s">
        <v>35</v>
      </c>
      <c r="P110" s="443" t="s">
        <v>2004</v>
      </c>
      <c r="Q110" s="4">
        <v>1</v>
      </c>
      <c r="R110" s="4">
        <v>8.1999999999999993</v>
      </c>
      <c r="S110" s="4">
        <v>10.28</v>
      </c>
      <c r="T110" s="4">
        <v>0.46</v>
      </c>
      <c r="U110" s="4">
        <v>0</v>
      </c>
      <c r="V110" s="4">
        <v>0</v>
      </c>
      <c r="W110" s="328">
        <v>19.939999999999998</v>
      </c>
      <c r="X110" s="327"/>
    </row>
    <row r="111" spans="1:24" s="326" customFormat="1" ht="45" x14ac:dyDescent="0.25">
      <c r="B111" s="443" t="s">
        <v>97</v>
      </c>
      <c r="C111" s="443" t="s">
        <v>1973</v>
      </c>
      <c r="D111" s="443" t="s">
        <v>35</v>
      </c>
      <c r="E111" s="443">
        <v>0</v>
      </c>
      <c r="F111" s="443" t="s">
        <v>1974</v>
      </c>
      <c r="G111" s="443" t="s">
        <v>251</v>
      </c>
      <c r="H111" s="4">
        <v>0.65</v>
      </c>
      <c r="I111" s="367">
        <v>0.19</v>
      </c>
      <c r="J111" s="443" t="s">
        <v>257</v>
      </c>
      <c r="K111" s="443" t="s">
        <v>257</v>
      </c>
      <c r="L111" s="443" t="s">
        <v>389</v>
      </c>
      <c r="M111" s="443" t="s">
        <v>45</v>
      </c>
      <c r="N111" s="368" t="s">
        <v>27</v>
      </c>
      <c r="O111" s="443">
        <v>0</v>
      </c>
      <c r="P111" s="443" t="s">
        <v>1984</v>
      </c>
      <c r="Q111" s="4">
        <v>0.22</v>
      </c>
      <c r="R111" s="4">
        <v>0</v>
      </c>
      <c r="S111" s="4">
        <v>0</v>
      </c>
      <c r="T111" s="4">
        <v>0</v>
      </c>
      <c r="U111" s="4">
        <v>0</v>
      </c>
      <c r="V111" s="4">
        <v>0</v>
      </c>
      <c r="W111" s="328">
        <v>0.22</v>
      </c>
      <c r="X111" s="327"/>
    </row>
    <row r="112" spans="1:24" s="326" customFormat="1" ht="78.75" x14ac:dyDescent="0.25">
      <c r="B112" s="443" t="s">
        <v>97</v>
      </c>
      <c r="C112" s="443" t="s">
        <v>1973</v>
      </c>
      <c r="D112" s="443" t="s">
        <v>35</v>
      </c>
      <c r="E112" s="443">
        <v>0</v>
      </c>
      <c r="F112" s="443" t="s">
        <v>2005</v>
      </c>
      <c r="G112" s="443" t="s">
        <v>251</v>
      </c>
      <c r="H112" s="4">
        <v>14.17</v>
      </c>
      <c r="I112" s="367">
        <v>29.87</v>
      </c>
      <c r="J112" s="443">
        <v>0</v>
      </c>
      <c r="K112" s="443">
        <v>0</v>
      </c>
      <c r="L112" s="443">
        <v>0</v>
      </c>
      <c r="M112" s="443" t="s">
        <v>903</v>
      </c>
      <c r="N112" s="368" t="s">
        <v>139</v>
      </c>
      <c r="O112" s="443">
        <v>0</v>
      </c>
      <c r="P112" s="443" t="s">
        <v>2004</v>
      </c>
      <c r="Q112" s="4">
        <v>0.04</v>
      </c>
      <c r="R112" s="4">
        <v>5.95</v>
      </c>
      <c r="S112" s="4">
        <v>7.25</v>
      </c>
      <c r="T112" s="4">
        <v>0.62</v>
      </c>
      <c r="U112" s="4">
        <v>0</v>
      </c>
      <c r="V112" s="4">
        <v>0</v>
      </c>
      <c r="W112" s="328">
        <v>13.86</v>
      </c>
      <c r="X112" s="327"/>
    </row>
    <row r="113" spans="2:24" s="326" customFormat="1" ht="78.75" x14ac:dyDescent="0.25">
      <c r="B113" s="443" t="s">
        <v>24</v>
      </c>
      <c r="C113" s="443" t="s">
        <v>2026</v>
      </c>
      <c r="D113" s="443" t="s">
        <v>35</v>
      </c>
      <c r="E113" s="443">
        <v>0</v>
      </c>
      <c r="F113" s="443" t="s">
        <v>2027</v>
      </c>
      <c r="G113" s="443" t="s">
        <v>2028</v>
      </c>
      <c r="H113" s="4">
        <v>12.45</v>
      </c>
      <c r="I113" s="367">
        <v>22.32</v>
      </c>
      <c r="J113" s="443" t="s">
        <v>379</v>
      </c>
      <c r="K113" s="443" t="s">
        <v>2029</v>
      </c>
      <c r="L113" s="443" t="s">
        <v>2030</v>
      </c>
      <c r="M113" s="443"/>
      <c r="N113" s="368" t="s">
        <v>64</v>
      </c>
      <c r="O113" s="443"/>
      <c r="P113" s="443" t="s">
        <v>2127</v>
      </c>
      <c r="Q113" s="4">
        <v>0</v>
      </c>
      <c r="R113" s="4">
        <v>0</v>
      </c>
      <c r="S113" s="4">
        <v>0</v>
      </c>
      <c r="T113" s="4">
        <v>0</v>
      </c>
      <c r="U113" s="4">
        <v>0</v>
      </c>
      <c r="V113" s="4">
        <v>0</v>
      </c>
      <c r="W113" s="328">
        <v>0</v>
      </c>
      <c r="X113" s="327"/>
    </row>
    <row r="114" spans="2:24" s="248" customFormat="1" ht="42" customHeight="1" x14ac:dyDescent="0.25">
      <c r="B114" s="444" t="s">
        <v>545</v>
      </c>
      <c r="C114" s="444" t="s">
        <v>546</v>
      </c>
      <c r="D114" s="476" t="s">
        <v>547</v>
      </c>
      <c r="E114" s="477"/>
      <c r="F114" s="477"/>
      <c r="G114" s="477"/>
      <c r="H114" s="477"/>
      <c r="I114" s="477"/>
      <c r="J114" s="477"/>
      <c r="K114" s="477"/>
      <c r="L114" s="477"/>
      <c r="M114" s="477"/>
      <c r="N114" s="477"/>
      <c r="O114" s="477"/>
      <c r="P114" s="477"/>
      <c r="Q114" s="477"/>
      <c r="R114" s="477"/>
      <c r="S114" s="477"/>
      <c r="T114" s="477"/>
      <c r="U114" s="477"/>
      <c r="V114" s="477"/>
      <c r="W114" s="477"/>
      <c r="X114" s="327"/>
    </row>
    <row r="115" spans="2:24" s="326" customFormat="1" x14ac:dyDescent="0.25">
      <c r="B115" s="443" t="s">
        <v>548</v>
      </c>
      <c r="C115" s="443" t="s">
        <v>549</v>
      </c>
      <c r="D115" s="443" t="s">
        <v>31</v>
      </c>
      <c r="E115" s="443"/>
      <c r="F115" s="443"/>
      <c r="G115" s="443"/>
      <c r="H115" s="4"/>
      <c r="I115" s="367"/>
      <c r="J115" s="443"/>
      <c r="K115" s="8"/>
      <c r="L115" s="8"/>
      <c r="M115" s="443"/>
      <c r="N115" s="368"/>
      <c r="O115" s="443"/>
      <c r="P115" s="443"/>
      <c r="Q115" s="4"/>
      <c r="R115" s="4"/>
      <c r="S115" s="4"/>
      <c r="T115" s="4"/>
      <c r="U115" s="4"/>
      <c r="V115" s="4"/>
      <c r="W115" s="328">
        <v>0</v>
      </c>
      <c r="X115" s="327"/>
    </row>
    <row r="116" spans="2:24" s="248" customFormat="1" ht="33.75" customHeight="1" x14ac:dyDescent="0.25">
      <c r="B116" s="444" t="s">
        <v>550</v>
      </c>
      <c r="C116" s="444" t="s">
        <v>551</v>
      </c>
      <c r="D116" s="476" t="s">
        <v>552</v>
      </c>
      <c r="E116" s="477"/>
      <c r="F116" s="477"/>
      <c r="G116" s="477"/>
      <c r="H116" s="477"/>
      <c r="I116" s="477"/>
      <c r="J116" s="477"/>
      <c r="K116" s="477"/>
      <c r="L116" s="477"/>
      <c r="M116" s="477"/>
      <c r="N116" s="477"/>
      <c r="O116" s="477"/>
      <c r="P116" s="477"/>
      <c r="Q116" s="477"/>
      <c r="R116" s="477"/>
      <c r="S116" s="477"/>
      <c r="T116" s="477"/>
      <c r="U116" s="477"/>
      <c r="V116" s="477"/>
      <c r="W116" s="477"/>
      <c r="X116" s="327"/>
    </row>
    <row r="117" spans="2:24" s="326" customFormat="1" x14ac:dyDescent="0.25">
      <c r="B117" s="443" t="s">
        <v>553</v>
      </c>
      <c r="C117" s="443" t="s">
        <v>554</v>
      </c>
      <c r="D117" s="443" t="s">
        <v>31</v>
      </c>
      <c r="E117" s="443"/>
      <c r="F117" s="443" t="s">
        <v>660</v>
      </c>
      <c r="G117" s="443"/>
      <c r="H117" s="4"/>
      <c r="I117" s="367"/>
      <c r="J117" s="443"/>
      <c r="K117" s="443"/>
      <c r="L117" s="443"/>
      <c r="M117" s="443"/>
      <c r="N117" s="368"/>
      <c r="O117" s="443" t="s">
        <v>31</v>
      </c>
      <c r="P117" s="443" t="s">
        <v>1781</v>
      </c>
      <c r="Q117" s="4"/>
      <c r="R117" s="4"/>
      <c r="S117" s="4"/>
      <c r="T117" s="4"/>
      <c r="U117" s="4"/>
      <c r="V117" s="4"/>
      <c r="W117" s="328">
        <v>0</v>
      </c>
      <c r="X117" s="327"/>
    </row>
    <row r="118" spans="2:24" s="326" customFormat="1" x14ac:dyDescent="0.25">
      <c r="B118" s="443" t="s">
        <v>555</v>
      </c>
      <c r="C118" s="443" t="s">
        <v>556</v>
      </c>
      <c r="D118" s="443" t="s">
        <v>31</v>
      </c>
      <c r="E118" s="443"/>
      <c r="F118" s="443" t="s">
        <v>660</v>
      </c>
      <c r="G118" s="443"/>
      <c r="H118" s="4"/>
      <c r="I118" s="367"/>
      <c r="J118" s="443"/>
      <c r="K118" s="443"/>
      <c r="L118" s="443"/>
      <c r="M118" s="443"/>
      <c r="N118" s="368"/>
      <c r="O118" s="443" t="s">
        <v>31</v>
      </c>
      <c r="P118" s="443" t="s">
        <v>1770</v>
      </c>
      <c r="Q118" s="4"/>
      <c r="R118" s="4"/>
      <c r="S118" s="4"/>
      <c r="T118" s="4"/>
      <c r="U118" s="4"/>
      <c r="V118" s="4"/>
      <c r="W118" s="328">
        <v>0</v>
      </c>
      <c r="X118" s="327"/>
    </row>
    <row r="119" spans="2:24" ht="11.25" customHeight="1" x14ac:dyDescent="0.25">
      <c r="B119" s="474" t="s">
        <v>557</v>
      </c>
      <c r="C119" s="475"/>
      <c r="D119" s="475"/>
      <c r="E119" s="475"/>
      <c r="F119" s="475"/>
      <c r="G119" s="475"/>
      <c r="H119" s="475"/>
      <c r="I119" s="475"/>
      <c r="J119" s="475"/>
      <c r="K119" s="475"/>
      <c r="L119" s="475"/>
      <c r="M119" s="475"/>
      <c r="N119" s="475"/>
      <c r="O119" s="475"/>
      <c r="P119" s="475"/>
      <c r="Q119" s="475"/>
      <c r="R119" s="475"/>
      <c r="S119" s="475"/>
      <c r="T119" s="475"/>
      <c r="U119" s="475"/>
      <c r="V119" s="475"/>
      <c r="W119" s="475"/>
      <c r="X119" s="327"/>
    </row>
    <row r="120" spans="2:24" s="248" customFormat="1" ht="45" customHeight="1" x14ac:dyDescent="0.25">
      <c r="B120" s="444" t="s">
        <v>6</v>
      </c>
      <c r="C120" s="444" t="s">
        <v>558</v>
      </c>
      <c r="D120" s="476" t="s">
        <v>559</v>
      </c>
      <c r="E120" s="477"/>
      <c r="F120" s="477"/>
      <c r="G120" s="477"/>
      <c r="H120" s="477"/>
      <c r="I120" s="477"/>
      <c r="J120" s="477"/>
      <c r="K120" s="477"/>
      <c r="L120" s="477"/>
      <c r="M120" s="477"/>
      <c r="N120" s="477"/>
      <c r="O120" s="477"/>
      <c r="P120" s="477"/>
      <c r="Q120" s="477"/>
      <c r="R120" s="477"/>
      <c r="S120" s="477"/>
      <c r="T120" s="477"/>
      <c r="U120" s="477"/>
      <c r="V120" s="477"/>
      <c r="W120" s="477"/>
      <c r="X120" s="327"/>
    </row>
    <row r="121" spans="2:24" ht="33.75" x14ac:dyDescent="0.25">
      <c r="B121" s="6" t="s">
        <v>560</v>
      </c>
      <c r="C121" s="6" t="s">
        <v>561</v>
      </c>
      <c r="D121" s="6"/>
      <c r="E121" s="443" t="s">
        <v>562</v>
      </c>
      <c r="F121" s="443"/>
      <c r="G121" s="443"/>
      <c r="H121" s="255"/>
      <c r="I121" s="369"/>
      <c r="J121" s="443"/>
      <c r="K121" s="443"/>
      <c r="L121" s="443"/>
      <c r="M121" s="6"/>
      <c r="N121" s="372"/>
      <c r="O121" s="6"/>
      <c r="P121" s="443"/>
      <c r="Q121" s="4"/>
      <c r="R121" s="4"/>
      <c r="S121" s="4"/>
      <c r="T121" s="4"/>
      <c r="U121" s="4"/>
      <c r="V121" s="4"/>
      <c r="W121" s="328">
        <v>0</v>
      </c>
      <c r="X121" s="327"/>
    </row>
    <row r="122" spans="2:24" s="248" customFormat="1" ht="33.75" customHeight="1" x14ac:dyDescent="0.25">
      <c r="B122" s="444" t="s">
        <v>563</v>
      </c>
      <c r="C122" s="444" t="s">
        <v>564</v>
      </c>
      <c r="D122" s="476" t="s">
        <v>565</v>
      </c>
      <c r="E122" s="477"/>
      <c r="F122" s="477"/>
      <c r="G122" s="477"/>
      <c r="H122" s="477"/>
      <c r="I122" s="477"/>
      <c r="J122" s="477"/>
      <c r="K122" s="477"/>
      <c r="L122" s="477"/>
      <c r="M122" s="477"/>
      <c r="N122" s="477"/>
      <c r="O122" s="477"/>
      <c r="P122" s="477"/>
      <c r="Q122" s="477"/>
      <c r="R122" s="477"/>
      <c r="S122" s="477"/>
      <c r="T122" s="477"/>
      <c r="U122" s="477"/>
      <c r="V122" s="477"/>
      <c r="W122" s="477"/>
      <c r="X122" s="327"/>
    </row>
    <row r="123" spans="2:24" s="326" customFormat="1" ht="22.5" x14ac:dyDescent="0.25">
      <c r="B123" s="329" t="s">
        <v>566</v>
      </c>
      <c r="C123" s="329" t="s">
        <v>567</v>
      </c>
      <c r="D123" s="329" t="s">
        <v>568</v>
      </c>
      <c r="E123" s="329"/>
      <c r="F123" s="329"/>
      <c r="G123" s="329" t="s">
        <v>1591</v>
      </c>
      <c r="H123" s="4">
        <v>1.1399999999999999</v>
      </c>
      <c r="I123" s="367">
        <v>1.6</v>
      </c>
      <c r="J123" s="329"/>
      <c r="K123" s="329"/>
      <c r="L123" s="329"/>
      <c r="M123" s="329" t="s">
        <v>1817</v>
      </c>
      <c r="N123" s="362">
        <v>2016</v>
      </c>
      <c r="O123" s="329" t="s">
        <v>1226</v>
      </c>
      <c r="P123" s="329"/>
      <c r="Q123" s="329"/>
      <c r="R123" s="329"/>
      <c r="S123" s="329"/>
      <c r="T123" s="329"/>
      <c r="U123" s="329"/>
      <c r="V123" s="329"/>
      <c r="W123" s="328">
        <v>0</v>
      </c>
      <c r="X123" s="327"/>
    </row>
    <row r="124" spans="2:24" s="326" customFormat="1" ht="33.75" x14ac:dyDescent="0.25">
      <c r="B124" s="329" t="s">
        <v>570</v>
      </c>
      <c r="C124" s="329" t="s">
        <v>571</v>
      </c>
      <c r="D124" s="329" t="s">
        <v>568</v>
      </c>
      <c r="E124" s="329"/>
      <c r="F124" s="329"/>
      <c r="G124" s="329" t="s">
        <v>1862</v>
      </c>
      <c r="H124" s="4">
        <v>0.8</v>
      </c>
      <c r="I124" s="367">
        <v>0.8</v>
      </c>
      <c r="J124" s="329">
        <v>-18.600000000000001</v>
      </c>
      <c r="K124" s="329"/>
      <c r="L124" s="329"/>
      <c r="M124" s="329" t="s">
        <v>131</v>
      </c>
      <c r="N124" s="362">
        <v>2016</v>
      </c>
      <c r="O124" s="329" t="s">
        <v>1863</v>
      </c>
      <c r="P124" s="329"/>
      <c r="Q124" s="329">
        <v>0.4</v>
      </c>
      <c r="R124" s="329">
        <v>0.2</v>
      </c>
      <c r="S124" s="329"/>
      <c r="T124" s="329"/>
      <c r="U124" s="329"/>
      <c r="V124" s="329"/>
      <c r="W124" s="328">
        <v>0.60000000000000009</v>
      </c>
      <c r="X124" s="327"/>
    </row>
    <row r="125" spans="2:24" s="326" customFormat="1" ht="33.75" x14ac:dyDescent="0.25">
      <c r="B125" s="329" t="s">
        <v>572</v>
      </c>
      <c r="C125" s="329" t="s">
        <v>573</v>
      </c>
      <c r="D125" s="329" t="s">
        <v>568</v>
      </c>
      <c r="E125" s="329"/>
      <c r="F125" s="329"/>
      <c r="G125" s="329" t="s">
        <v>1862</v>
      </c>
      <c r="H125" s="4">
        <v>0.60000000000000009</v>
      </c>
      <c r="I125" s="367">
        <v>0.8</v>
      </c>
      <c r="J125" s="329">
        <v>-18.600000000000001</v>
      </c>
      <c r="K125" s="329"/>
      <c r="L125" s="329"/>
      <c r="M125" s="329" t="s">
        <v>45</v>
      </c>
      <c r="N125" s="362" t="s">
        <v>27</v>
      </c>
      <c r="O125" s="329" t="s">
        <v>1863</v>
      </c>
      <c r="P125" s="329"/>
      <c r="Q125" s="329">
        <v>0.2</v>
      </c>
      <c r="R125" s="329"/>
      <c r="S125" s="329"/>
      <c r="T125" s="329"/>
      <c r="U125" s="329"/>
      <c r="V125" s="329"/>
      <c r="W125" s="328">
        <v>0.2</v>
      </c>
      <c r="X125" s="327"/>
    </row>
    <row r="126" spans="2:24" s="326" customFormat="1" ht="33.75" x14ac:dyDescent="0.25">
      <c r="B126" s="329" t="s">
        <v>574</v>
      </c>
      <c r="C126" s="329" t="s">
        <v>575</v>
      </c>
      <c r="D126" s="329" t="s">
        <v>568</v>
      </c>
      <c r="E126" s="329"/>
      <c r="F126" s="329"/>
      <c r="G126" s="329" t="s">
        <v>1862</v>
      </c>
      <c r="H126" s="4">
        <v>0.8</v>
      </c>
      <c r="I126" s="367">
        <v>1</v>
      </c>
      <c r="J126" s="329">
        <v>-18.600000000000001</v>
      </c>
      <c r="K126" s="329"/>
      <c r="L126" s="329"/>
      <c r="M126" s="329" t="s">
        <v>138</v>
      </c>
      <c r="N126" s="362" t="s">
        <v>27</v>
      </c>
      <c r="O126" s="329" t="s">
        <v>1863</v>
      </c>
      <c r="P126" s="329"/>
      <c r="Q126" s="329">
        <v>0.4</v>
      </c>
      <c r="R126" s="329">
        <v>0.4</v>
      </c>
      <c r="S126" s="329"/>
      <c r="T126" s="329"/>
      <c r="U126" s="329"/>
      <c r="V126" s="329"/>
      <c r="W126" s="328">
        <v>0.8</v>
      </c>
      <c r="X126" s="327"/>
    </row>
    <row r="127" spans="2:24" s="326" customFormat="1" ht="56.25" x14ac:dyDescent="0.25">
      <c r="B127" s="440"/>
      <c r="C127" s="440" t="s">
        <v>1864</v>
      </c>
      <c r="D127" s="440" t="s">
        <v>568</v>
      </c>
      <c r="E127" s="440"/>
      <c r="F127" s="440"/>
      <c r="G127" s="440" t="s">
        <v>1862</v>
      </c>
      <c r="H127" s="387">
        <v>2.84</v>
      </c>
      <c r="I127" s="387"/>
      <c r="J127" s="440">
        <v>-18.600000000000001</v>
      </c>
      <c r="K127" s="440"/>
      <c r="L127" s="440"/>
      <c r="M127" s="440" t="s">
        <v>1432</v>
      </c>
      <c r="N127" s="389" t="s">
        <v>2077</v>
      </c>
      <c r="O127" s="440" t="s">
        <v>1863</v>
      </c>
      <c r="P127" s="440"/>
      <c r="Q127" s="440">
        <v>1.19</v>
      </c>
      <c r="R127" s="440">
        <v>0.57999999999999996</v>
      </c>
      <c r="S127" s="440"/>
      <c r="T127" s="440"/>
      <c r="U127" s="440"/>
      <c r="V127" s="440"/>
      <c r="W127" s="388">
        <v>1.77</v>
      </c>
      <c r="X127" s="327"/>
    </row>
    <row r="128" spans="2:24" s="326" customFormat="1" ht="123.75" x14ac:dyDescent="0.25">
      <c r="B128" s="440"/>
      <c r="C128" s="440" t="s">
        <v>1865</v>
      </c>
      <c r="D128" s="440" t="s">
        <v>568</v>
      </c>
      <c r="E128" s="440"/>
      <c r="F128" s="440"/>
      <c r="G128" s="440"/>
      <c r="H128" s="387">
        <v>5.6</v>
      </c>
      <c r="I128" s="387"/>
      <c r="J128" s="440"/>
      <c r="K128" s="440"/>
      <c r="L128" s="440"/>
      <c r="M128" s="440" t="s">
        <v>29</v>
      </c>
      <c r="N128" s="389" t="s">
        <v>2077</v>
      </c>
      <c r="O128" s="440" t="s">
        <v>1863</v>
      </c>
      <c r="P128" s="440"/>
      <c r="Q128" s="440">
        <v>0.75</v>
      </c>
      <c r="R128" s="440">
        <v>2.13</v>
      </c>
      <c r="S128" s="440">
        <v>2.72</v>
      </c>
      <c r="T128" s="440"/>
      <c r="U128" s="440"/>
      <c r="V128" s="440"/>
      <c r="W128" s="388">
        <v>5.6</v>
      </c>
      <c r="X128" s="327"/>
    </row>
    <row r="129" spans="2:24" s="248" customFormat="1" ht="148.5" customHeight="1" x14ac:dyDescent="0.25">
      <c r="B129" s="356" t="s">
        <v>576</v>
      </c>
      <c r="C129" s="356" t="s">
        <v>577</v>
      </c>
      <c r="D129" s="476" t="s">
        <v>2072</v>
      </c>
      <c r="E129" s="477"/>
      <c r="F129" s="477"/>
      <c r="G129" s="477"/>
      <c r="H129" s="477"/>
      <c r="I129" s="477"/>
      <c r="J129" s="477"/>
      <c r="K129" s="477"/>
      <c r="L129" s="477"/>
      <c r="M129" s="477"/>
      <c r="N129" s="477"/>
      <c r="O129" s="477"/>
      <c r="P129" s="477"/>
      <c r="Q129" s="477"/>
      <c r="R129" s="477"/>
      <c r="S129" s="477"/>
      <c r="T129" s="477"/>
      <c r="U129" s="477"/>
      <c r="V129" s="477"/>
      <c r="W129" s="477"/>
      <c r="X129" s="327"/>
    </row>
    <row r="130" spans="2:24" s="326" customFormat="1" x14ac:dyDescent="0.25">
      <c r="B130" s="443" t="s">
        <v>578</v>
      </c>
      <c r="C130" s="443" t="s">
        <v>579</v>
      </c>
      <c r="D130" s="443"/>
      <c r="E130" s="443"/>
      <c r="F130" s="443"/>
      <c r="G130" s="443"/>
      <c r="H130" s="4"/>
      <c r="I130" s="367"/>
      <c r="J130" s="443"/>
      <c r="K130" s="443"/>
      <c r="L130" s="443"/>
      <c r="M130" s="443"/>
      <c r="N130" s="368"/>
      <c r="O130" s="443"/>
      <c r="P130" s="443"/>
      <c r="Q130" s="4"/>
      <c r="R130" s="328"/>
      <c r="S130" s="328"/>
      <c r="T130" s="328"/>
      <c r="U130" s="328"/>
      <c r="V130" s="328"/>
      <c r="W130" s="328">
        <v>0</v>
      </c>
      <c r="X130" s="327"/>
    </row>
    <row r="131" spans="2:24" s="326" customFormat="1" ht="33.75" x14ac:dyDescent="0.25">
      <c r="B131" s="443" t="s">
        <v>580</v>
      </c>
      <c r="C131" s="443" t="s">
        <v>137</v>
      </c>
      <c r="D131" s="443" t="s">
        <v>31</v>
      </c>
      <c r="E131" s="443"/>
      <c r="F131" s="443" t="s">
        <v>660</v>
      </c>
      <c r="G131" s="443"/>
      <c r="H131" s="4"/>
      <c r="I131" s="367"/>
      <c r="J131" s="443"/>
      <c r="K131" s="443"/>
      <c r="L131" s="443"/>
      <c r="M131" s="443"/>
      <c r="N131" s="368"/>
      <c r="O131" s="443" t="s">
        <v>31</v>
      </c>
      <c r="P131" s="443"/>
      <c r="Q131" s="4"/>
      <c r="R131" s="4"/>
      <c r="S131" s="4"/>
      <c r="T131" s="4"/>
      <c r="U131" s="4"/>
      <c r="V131" s="4"/>
      <c r="W131" s="4"/>
      <c r="X131" s="327"/>
    </row>
    <row r="132" spans="2:24" s="326" customFormat="1" ht="225" x14ac:dyDescent="0.25">
      <c r="B132" s="443" t="s">
        <v>111</v>
      </c>
      <c r="C132" s="443" t="s">
        <v>137</v>
      </c>
      <c r="D132" s="443" t="s">
        <v>35</v>
      </c>
      <c r="E132" s="443">
        <v>0</v>
      </c>
      <c r="F132" s="443" t="s">
        <v>2006</v>
      </c>
      <c r="G132" s="443">
        <v>0</v>
      </c>
      <c r="H132" s="4">
        <v>90</v>
      </c>
      <c r="I132" s="367">
        <v>120</v>
      </c>
      <c r="J132" s="443" t="s">
        <v>257</v>
      </c>
      <c r="K132" s="443" t="s">
        <v>257</v>
      </c>
      <c r="L132" s="443" t="s">
        <v>257</v>
      </c>
      <c r="M132" s="443" t="s">
        <v>141</v>
      </c>
      <c r="N132" s="368" t="s">
        <v>140</v>
      </c>
      <c r="O132" s="443" t="s">
        <v>35</v>
      </c>
      <c r="P132" s="443" t="s">
        <v>2007</v>
      </c>
      <c r="Q132" s="4">
        <v>0</v>
      </c>
      <c r="R132" s="4">
        <v>0</v>
      </c>
      <c r="S132" s="4">
        <v>0</v>
      </c>
      <c r="T132" s="4">
        <v>10</v>
      </c>
      <c r="U132" s="4">
        <v>10</v>
      </c>
      <c r="V132" s="4">
        <v>10</v>
      </c>
      <c r="W132" s="328">
        <v>30</v>
      </c>
      <c r="X132" s="327"/>
    </row>
    <row r="133" spans="2:24" s="326" customFormat="1" ht="22.5" x14ac:dyDescent="0.25">
      <c r="B133" s="443" t="s">
        <v>581</v>
      </c>
      <c r="C133" s="443" t="s">
        <v>582</v>
      </c>
      <c r="D133" s="443"/>
      <c r="E133" s="443" t="s">
        <v>576</v>
      </c>
      <c r="F133" s="443"/>
      <c r="G133" s="443"/>
      <c r="H133" s="4"/>
      <c r="I133" s="367"/>
      <c r="J133" s="443"/>
      <c r="K133" s="443"/>
      <c r="L133" s="443"/>
      <c r="M133" s="443"/>
      <c r="N133" s="368"/>
      <c r="O133" s="443"/>
      <c r="P133" s="443"/>
      <c r="Q133" s="4"/>
      <c r="R133" s="4"/>
      <c r="S133" s="4"/>
      <c r="T133" s="4"/>
      <c r="U133" s="4"/>
      <c r="V133" s="4"/>
      <c r="W133" s="328">
        <v>0</v>
      </c>
      <c r="X133" s="327"/>
    </row>
    <row r="134" spans="2:24" s="248" customFormat="1" ht="45" customHeight="1" x14ac:dyDescent="0.25">
      <c r="B134" s="444" t="s">
        <v>583</v>
      </c>
      <c r="C134" s="444" t="s">
        <v>584</v>
      </c>
      <c r="D134" s="476" t="s">
        <v>585</v>
      </c>
      <c r="E134" s="477"/>
      <c r="F134" s="477"/>
      <c r="G134" s="477"/>
      <c r="H134" s="477"/>
      <c r="I134" s="477"/>
      <c r="J134" s="477"/>
      <c r="K134" s="477"/>
      <c r="L134" s="477"/>
      <c r="M134" s="477"/>
      <c r="N134" s="477"/>
      <c r="O134" s="477"/>
      <c r="P134" s="477"/>
      <c r="Q134" s="477"/>
      <c r="R134" s="477"/>
      <c r="S134" s="477"/>
      <c r="T134" s="477"/>
      <c r="U134" s="477"/>
      <c r="V134" s="477"/>
      <c r="W134" s="477"/>
      <c r="X134" s="327"/>
    </row>
    <row r="135" spans="2:24" s="326" customFormat="1" ht="45" x14ac:dyDescent="0.25">
      <c r="B135" s="443" t="s">
        <v>586</v>
      </c>
      <c r="C135" s="443" t="s">
        <v>587</v>
      </c>
      <c r="D135" s="443"/>
      <c r="E135" s="443" t="s">
        <v>588</v>
      </c>
      <c r="F135" s="443"/>
      <c r="G135" s="443"/>
      <c r="H135" s="4">
        <v>0</v>
      </c>
      <c r="I135" s="367"/>
      <c r="J135" s="443"/>
      <c r="K135" s="443"/>
      <c r="L135" s="443"/>
      <c r="M135" s="443"/>
      <c r="N135" s="368"/>
      <c r="O135" s="443"/>
      <c r="P135" s="443" t="s">
        <v>589</v>
      </c>
      <c r="Q135" s="4">
        <v>0</v>
      </c>
      <c r="R135" s="4">
        <v>0</v>
      </c>
      <c r="S135" s="4">
        <v>0</v>
      </c>
      <c r="T135" s="4">
        <v>0</v>
      </c>
      <c r="U135" s="4">
        <v>0</v>
      </c>
      <c r="V135" s="4"/>
      <c r="W135" s="328">
        <v>0</v>
      </c>
      <c r="X135" s="327"/>
    </row>
    <row r="136" spans="2:24" s="326" customFormat="1" ht="56.25" x14ac:dyDescent="0.25">
      <c r="B136" s="443" t="s">
        <v>590</v>
      </c>
      <c r="C136" s="443" t="s">
        <v>591</v>
      </c>
      <c r="D136" s="443"/>
      <c r="E136" s="443"/>
      <c r="F136" s="443"/>
      <c r="G136" s="443"/>
      <c r="H136" s="4">
        <v>0</v>
      </c>
      <c r="I136" s="367"/>
      <c r="J136" s="443"/>
      <c r="K136" s="443"/>
      <c r="L136" s="443"/>
      <c r="M136" s="443"/>
      <c r="N136" s="368"/>
      <c r="O136" s="443"/>
      <c r="P136" s="443" t="s">
        <v>592</v>
      </c>
      <c r="Q136" s="4">
        <v>0</v>
      </c>
      <c r="R136" s="4">
        <v>0</v>
      </c>
      <c r="S136" s="4">
        <v>0</v>
      </c>
      <c r="T136" s="4">
        <v>0</v>
      </c>
      <c r="U136" s="4">
        <v>0</v>
      </c>
      <c r="V136" s="4"/>
      <c r="W136" s="328">
        <v>0</v>
      </c>
      <c r="X136" s="327"/>
    </row>
    <row r="137" spans="2:24" s="248" customFormat="1" ht="45" customHeight="1" x14ac:dyDescent="0.25">
      <c r="B137" s="444" t="s">
        <v>593</v>
      </c>
      <c r="C137" s="444" t="s">
        <v>594</v>
      </c>
      <c r="D137" s="476" t="s">
        <v>595</v>
      </c>
      <c r="E137" s="477"/>
      <c r="F137" s="477"/>
      <c r="G137" s="477"/>
      <c r="H137" s="477"/>
      <c r="I137" s="477"/>
      <c r="J137" s="477"/>
      <c r="K137" s="477"/>
      <c r="L137" s="477"/>
      <c r="M137" s="477"/>
      <c r="N137" s="477"/>
      <c r="O137" s="477"/>
      <c r="P137" s="477"/>
      <c r="Q137" s="477"/>
      <c r="R137" s="477"/>
      <c r="S137" s="477"/>
      <c r="T137" s="477"/>
      <c r="U137" s="477"/>
      <c r="V137" s="477"/>
      <c r="W137" s="477"/>
      <c r="X137" s="327"/>
    </row>
    <row r="138" spans="2:24" s="326" customFormat="1" ht="67.5" x14ac:dyDescent="0.25">
      <c r="B138" s="443" t="s">
        <v>596</v>
      </c>
      <c r="C138" s="443" t="s">
        <v>597</v>
      </c>
      <c r="D138" s="443" t="s">
        <v>1226</v>
      </c>
      <c r="E138" s="443"/>
      <c r="F138" s="443" t="s">
        <v>1819</v>
      </c>
      <c r="G138" s="443" t="s">
        <v>2076</v>
      </c>
      <c r="H138" s="4">
        <v>0</v>
      </c>
      <c r="I138" s="367" t="s">
        <v>26</v>
      </c>
      <c r="J138" s="4" t="s">
        <v>1820</v>
      </c>
      <c r="K138" s="443"/>
      <c r="L138" s="443"/>
      <c r="M138" s="443">
        <v>2017</v>
      </c>
      <c r="N138" s="368">
        <v>2016</v>
      </c>
      <c r="O138" s="443"/>
      <c r="P138" s="443" t="s">
        <v>1821</v>
      </c>
      <c r="Q138" s="4">
        <v>0</v>
      </c>
      <c r="R138" s="4">
        <v>0</v>
      </c>
      <c r="S138" s="4">
        <v>0</v>
      </c>
      <c r="T138" s="4">
        <v>0</v>
      </c>
      <c r="U138" s="4">
        <v>0</v>
      </c>
      <c r="V138" s="4"/>
      <c r="W138" s="328">
        <v>0</v>
      </c>
      <c r="X138" s="327"/>
    </row>
    <row r="139" spans="2:24" s="326" customFormat="1" ht="56.25" x14ac:dyDescent="0.25">
      <c r="B139" s="443" t="s">
        <v>598</v>
      </c>
      <c r="C139" s="443" t="s">
        <v>599</v>
      </c>
      <c r="D139" s="443" t="s">
        <v>600</v>
      </c>
      <c r="E139" s="443" t="s">
        <v>601</v>
      </c>
      <c r="F139" s="443" t="s">
        <v>1822</v>
      </c>
      <c r="G139" s="443" t="s">
        <v>1823</v>
      </c>
      <c r="H139" s="4">
        <v>0</v>
      </c>
      <c r="I139" s="367">
        <v>20.6</v>
      </c>
      <c r="J139" s="443"/>
      <c r="K139" s="443"/>
      <c r="L139" s="443"/>
      <c r="M139" s="443" t="s">
        <v>999</v>
      </c>
      <c r="N139" s="368" t="s">
        <v>602</v>
      </c>
      <c r="O139" s="443"/>
      <c r="P139" s="443"/>
      <c r="Q139" s="4">
        <v>0</v>
      </c>
      <c r="R139" s="4">
        <v>0</v>
      </c>
      <c r="S139" s="4">
        <v>0</v>
      </c>
      <c r="T139" s="4">
        <v>0</v>
      </c>
      <c r="U139" s="4">
        <v>0</v>
      </c>
      <c r="V139" s="4"/>
      <c r="W139" s="328">
        <v>0</v>
      </c>
      <c r="X139" s="327"/>
    </row>
    <row r="140" spans="2:24" s="326" customFormat="1" ht="33.75" x14ac:dyDescent="0.25">
      <c r="B140" s="443" t="s">
        <v>603</v>
      </c>
      <c r="C140" s="443" t="s">
        <v>604</v>
      </c>
      <c r="D140" s="443" t="s">
        <v>605</v>
      </c>
      <c r="E140" s="443"/>
      <c r="F140" s="443" t="s">
        <v>1824</v>
      </c>
      <c r="G140" s="443" t="s">
        <v>1825</v>
      </c>
      <c r="H140" s="4">
        <v>92</v>
      </c>
      <c r="I140" s="367" t="s">
        <v>26</v>
      </c>
      <c r="J140" s="443"/>
      <c r="K140" s="443"/>
      <c r="L140" s="443"/>
      <c r="M140" s="443" t="s">
        <v>1004</v>
      </c>
      <c r="N140" s="368">
        <v>2016</v>
      </c>
      <c r="O140" s="443" t="s">
        <v>1826</v>
      </c>
      <c r="P140" s="443"/>
      <c r="Q140" s="4">
        <v>8.8000000000000007</v>
      </c>
      <c r="R140" s="4">
        <v>14.3</v>
      </c>
      <c r="S140" s="4">
        <v>18</v>
      </c>
      <c r="T140" s="4">
        <v>21.5</v>
      </c>
      <c r="U140" s="4">
        <v>24.2</v>
      </c>
      <c r="V140" s="4"/>
      <c r="W140" s="328">
        <v>86.8</v>
      </c>
      <c r="X140" s="327"/>
    </row>
    <row r="141" spans="2:24" s="326" customFormat="1" ht="33.75" x14ac:dyDescent="0.25">
      <c r="B141" s="443" t="s">
        <v>606</v>
      </c>
      <c r="C141" s="443" t="s">
        <v>607</v>
      </c>
      <c r="D141" s="443" t="s">
        <v>600</v>
      </c>
      <c r="E141" s="443"/>
      <c r="F141" s="443" t="s">
        <v>1827</v>
      </c>
      <c r="G141" s="443" t="s">
        <v>1825</v>
      </c>
      <c r="H141" s="4">
        <v>10.31</v>
      </c>
      <c r="I141" s="367" t="s">
        <v>26</v>
      </c>
      <c r="J141" s="443"/>
      <c r="K141" s="443"/>
      <c r="L141" s="443"/>
      <c r="M141" s="443">
        <v>2020</v>
      </c>
      <c r="N141" s="368">
        <v>2020</v>
      </c>
      <c r="O141" s="443" t="s">
        <v>1826</v>
      </c>
      <c r="P141" s="443"/>
      <c r="Q141" s="4">
        <v>1.1000000000000001</v>
      </c>
      <c r="R141" s="4">
        <v>1.51</v>
      </c>
      <c r="S141" s="4">
        <v>2.4</v>
      </c>
      <c r="T141" s="4">
        <v>2.6</v>
      </c>
      <c r="U141" s="4">
        <v>2</v>
      </c>
      <c r="V141" s="4"/>
      <c r="W141" s="328">
        <v>9.61</v>
      </c>
      <c r="X141" s="327"/>
    </row>
    <row r="142" spans="2:24" s="326" customFormat="1" ht="33.75" x14ac:dyDescent="0.25">
      <c r="B142" s="443" t="s">
        <v>608</v>
      </c>
      <c r="C142" s="443" t="s">
        <v>609</v>
      </c>
      <c r="D142" s="443" t="s">
        <v>600</v>
      </c>
      <c r="E142" s="443" t="s">
        <v>610</v>
      </c>
      <c r="F142" s="443" t="s">
        <v>1828</v>
      </c>
      <c r="G142" s="443" t="s">
        <v>1825</v>
      </c>
      <c r="H142" s="4">
        <v>0</v>
      </c>
      <c r="I142" s="367" t="s">
        <v>26</v>
      </c>
      <c r="J142" s="443"/>
      <c r="K142" s="443"/>
      <c r="L142" s="443"/>
      <c r="M142" s="443" t="s">
        <v>999</v>
      </c>
      <c r="N142" s="368" t="s">
        <v>611</v>
      </c>
      <c r="O142" s="443"/>
      <c r="P142" s="443" t="s">
        <v>1829</v>
      </c>
      <c r="Q142" s="4">
        <v>0</v>
      </c>
      <c r="R142" s="4">
        <v>0</v>
      </c>
      <c r="S142" s="4">
        <v>0</v>
      </c>
      <c r="T142" s="4">
        <v>0</v>
      </c>
      <c r="U142" s="4">
        <v>0</v>
      </c>
      <c r="V142" s="4"/>
      <c r="W142" s="328">
        <v>0</v>
      </c>
      <c r="X142" s="327"/>
    </row>
    <row r="143" spans="2:24" s="326" customFormat="1" ht="67.5" x14ac:dyDescent="0.25">
      <c r="B143" s="443" t="s">
        <v>612</v>
      </c>
      <c r="C143" s="443" t="s">
        <v>613</v>
      </c>
      <c r="D143" s="443" t="s">
        <v>600</v>
      </c>
      <c r="E143" s="443"/>
      <c r="F143" s="443" t="s">
        <v>1830</v>
      </c>
      <c r="G143" s="443" t="s">
        <v>1831</v>
      </c>
      <c r="H143" s="4">
        <v>0</v>
      </c>
      <c r="I143" s="367" t="s">
        <v>26</v>
      </c>
      <c r="J143" s="443"/>
      <c r="K143" s="443"/>
      <c r="L143" s="443"/>
      <c r="M143" s="443">
        <v>2025</v>
      </c>
      <c r="N143" s="368">
        <v>2025</v>
      </c>
      <c r="O143" s="443" t="s">
        <v>1832</v>
      </c>
      <c r="P143" s="443"/>
      <c r="Q143" s="4">
        <v>0</v>
      </c>
      <c r="R143" s="4">
        <v>0</v>
      </c>
      <c r="S143" s="4">
        <v>0</v>
      </c>
      <c r="T143" s="4">
        <v>0</v>
      </c>
      <c r="U143" s="4">
        <v>0</v>
      </c>
      <c r="V143" s="4"/>
      <c r="W143" s="328">
        <v>0</v>
      </c>
      <c r="X143" s="327"/>
    </row>
    <row r="144" spans="2:24" s="326" customFormat="1" ht="45" x14ac:dyDescent="0.25">
      <c r="B144" s="443" t="s">
        <v>614</v>
      </c>
      <c r="C144" s="443" t="s">
        <v>615</v>
      </c>
      <c r="D144" s="443" t="s">
        <v>600</v>
      </c>
      <c r="E144" s="443"/>
      <c r="F144" s="443" t="s">
        <v>1833</v>
      </c>
      <c r="G144" s="443"/>
      <c r="H144" s="4">
        <v>0</v>
      </c>
      <c r="I144" s="367" t="s">
        <v>26</v>
      </c>
      <c r="J144" s="443"/>
      <c r="K144" s="443"/>
      <c r="L144" s="443"/>
      <c r="M144" s="443" t="s">
        <v>602</v>
      </c>
      <c r="N144" s="368">
        <v>2020</v>
      </c>
      <c r="O144" s="443" t="s">
        <v>1834</v>
      </c>
      <c r="P144" s="443" t="s">
        <v>1835</v>
      </c>
      <c r="Q144" s="4">
        <v>0</v>
      </c>
      <c r="R144" s="4">
        <v>0</v>
      </c>
      <c r="S144" s="4">
        <v>0</v>
      </c>
      <c r="T144" s="4">
        <v>0</v>
      </c>
      <c r="U144" s="4">
        <v>0</v>
      </c>
      <c r="V144" s="4"/>
      <c r="W144" s="328">
        <v>0</v>
      </c>
      <c r="X144" s="327"/>
    </row>
    <row r="145" spans="2:24" s="326" customFormat="1" ht="67.5" x14ac:dyDescent="0.25">
      <c r="B145" s="443" t="s">
        <v>616</v>
      </c>
      <c r="C145" s="443" t="s">
        <v>617</v>
      </c>
      <c r="D145" s="443" t="s">
        <v>600</v>
      </c>
      <c r="E145" s="443"/>
      <c r="F145" s="443" t="s">
        <v>1836</v>
      </c>
      <c r="G145" s="443"/>
      <c r="H145" s="4">
        <v>0</v>
      </c>
      <c r="I145" s="367" t="s">
        <v>26</v>
      </c>
      <c r="J145" s="443"/>
      <c r="K145" s="443"/>
      <c r="L145" s="443"/>
      <c r="M145" s="443"/>
      <c r="N145" s="368" t="s">
        <v>26</v>
      </c>
      <c r="O145" s="443"/>
      <c r="P145" s="443" t="s">
        <v>1837</v>
      </c>
      <c r="Q145" s="4">
        <v>0</v>
      </c>
      <c r="R145" s="4">
        <v>0</v>
      </c>
      <c r="S145" s="4">
        <v>0</v>
      </c>
      <c r="T145" s="4">
        <v>0</v>
      </c>
      <c r="U145" s="4">
        <v>0</v>
      </c>
      <c r="V145" s="4"/>
      <c r="W145" s="328">
        <v>0</v>
      </c>
      <c r="X145" s="327"/>
    </row>
    <row r="146" spans="2:24" s="326" customFormat="1" ht="33.75" x14ac:dyDescent="0.25">
      <c r="B146" s="443" t="s">
        <v>618</v>
      </c>
      <c r="C146" s="443" t="s">
        <v>619</v>
      </c>
      <c r="D146" s="443" t="s">
        <v>600</v>
      </c>
      <c r="E146" s="443" t="s">
        <v>610</v>
      </c>
      <c r="F146" s="443" t="s">
        <v>1838</v>
      </c>
      <c r="G146" s="443"/>
      <c r="H146" s="4">
        <v>0</v>
      </c>
      <c r="I146" s="367" t="s">
        <v>26</v>
      </c>
      <c r="J146" s="443"/>
      <c r="K146" s="443"/>
      <c r="L146" s="443"/>
      <c r="M146" s="443">
        <v>2025</v>
      </c>
      <c r="N146" s="368">
        <v>2025</v>
      </c>
      <c r="O146" s="443"/>
      <c r="P146" s="443" t="s">
        <v>1829</v>
      </c>
      <c r="Q146" s="4">
        <v>0</v>
      </c>
      <c r="R146" s="4">
        <v>0</v>
      </c>
      <c r="S146" s="4">
        <v>0</v>
      </c>
      <c r="T146" s="4">
        <v>0</v>
      </c>
      <c r="U146" s="4">
        <v>0</v>
      </c>
      <c r="V146" s="4"/>
      <c r="W146" s="328">
        <v>0</v>
      </c>
      <c r="X146" s="327"/>
    </row>
    <row r="147" spans="2:24" s="326" customFormat="1" ht="56.25" x14ac:dyDescent="0.25">
      <c r="B147" s="443" t="s">
        <v>620</v>
      </c>
      <c r="C147" s="443" t="s">
        <v>621</v>
      </c>
      <c r="D147" s="443" t="s">
        <v>622</v>
      </c>
      <c r="E147" s="443" t="s">
        <v>623</v>
      </c>
      <c r="F147" s="443" t="s">
        <v>1839</v>
      </c>
      <c r="G147" s="443"/>
      <c r="H147" s="4">
        <v>0</v>
      </c>
      <c r="I147" s="367" t="s">
        <v>26</v>
      </c>
      <c r="J147" s="443"/>
      <c r="K147" s="443"/>
      <c r="L147" s="443"/>
      <c r="M147" s="443"/>
      <c r="N147" s="368" t="s">
        <v>26</v>
      </c>
      <c r="O147" s="443"/>
      <c r="P147" s="443"/>
      <c r="Q147" s="4">
        <v>0</v>
      </c>
      <c r="R147" s="4">
        <v>0</v>
      </c>
      <c r="S147" s="4">
        <v>0</v>
      </c>
      <c r="T147" s="4">
        <v>0</v>
      </c>
      <c r="U147" s="4">
        <v>0</v>
      </c>
      <c r="V147" s="4"/>
      <c r="W147" s="328">
        <v>0</v>
      </c>
      <c r="X147" s="327"/>
    </row>
    <row r="148" spans="2:24" s="248" customFormat="1" ht="22.5" customHeight="1" x14ac:dyDescent="0.25">
      <c r="B148" s="444" t="s">
        <v>624</v>
      </c>
      <c r="C148" s="444" t="s">
        <v>625</v>
      </c>
      <c r="D148" s="476" t="s">
        <v>626</v>
      </c>
      <c r="E148" s="477"/>
      <c r="F148" s="477"/>
      <c r="G148" s="477"/>
      <c r="H148" s="477"/>
      <c r="I148" s="477"/>
      <c r="J148" s="477"/>
      <c r="K148" s="477"/>
      <c r="L148" s="477"/>
      <c r="M148" s="477"/>
      <c r="N148" s="477"/>
      <c r="O148" s="477"/>
      <c r="P148" s="477"/>
      <c r="Q148" s="477"/>
      <c r="R148" s="477"/>
      <c r="S148" s="477"/>
      <c r="T148" s="477"/>
      <c r="U148" s="477"/>
      <c r="V148" s="477"/>
      <c r="W148" s="477"/>
      <c r="X148" s="327"/>
    </row>
    <row r="149" spans="2:24" s="326" customFormat="1" ht="67.5" x14ac:dyDescent="0.25">
      <c r="B149" s="443" t="s">
        <v>15</v>
      </c>
      <c r="C149" s="443" t="s">
        <v>57</v>
      </c>
      <c r="D149" s="443">
        <v>0</v>
      </c>
      <c r="E149" s="443">
        <v>0</v>
      </c>
      <c r="F149" s="443" t="s">
        <v>114</v>
      </c>
      <c r="G149" s="443">
        <v>0</v>
      </c>
      <c r="H149" s="4">
        <v>0</v>
      </c>
      <c r="I149" s="367" t="s">
        <v>26</v>
      </c>
      <c r="J149" s="443">
        <v>0</v>
      </c>
      <c r="K149" s="443">
        <v>0</v>
      </c>
      <c r="L149" s="443">
        <v>0</v>
      </c>
      <c r="M149" s="443"/>
      <c r="N149" s="368" t="s">
        <v>26</v>
      </c>
      <c r="O149" s="443"/>
      <c r="P149" s="443" t="s">
        <v>374</v>
      </c>
      <c r="Q149" s="4">
        <v>0</v>
      </c>
      <c r="R149" s="4">
        <v>0</v>
      </c>
      <c r="S149" s="4">
        <v>0</v>
      </c>
      <c r="T149" s="4">
        <v>0</v>
      </c>
      <c r="U149" s="4">
        <v>0</v>
      </c>
      <c r="V149" s="4"/>
      <c r="W149" s="328">
        <v>0</v>
      </c>
      <c r="X149" s="327"/>
    </row>
    <row r="150" spans="2:24" s="248" customFormat="1" ht="22.5" customHeight="1" x14ac:dyDescent="0.25">
      <c r="B150" s="444" t="s">
        <v>627</v>
      </c>
      <c r="C150" s="444" t="s">
        <v>628</v>
      </c>
      <c r="D150" s="476" t="s">
        <v>629</v>
      </c>
      <c r="E150" s="477"/>
      <c r="F150" s="477"/>
      <c r="G150" s="477"/>
      <c r="H150" s="477"/>
      <c r="I150" s="477"/>
      <c r="J150" s="477"/>
      <c r="K150" s="477"/>
      <c r="L150" s="477"/>
      <c r="M150" s="477"/>
      <c r="N150" s="477"/>
      <c r="O150" s="477"/>
      <c r="P150" s="477"/>
      <c r="Q150" s="477"/>
      <c r="R150" s="477"/>
      <c r="S150" s="477"/>
      <c r="T150" s="477"/>
      <c r="U150" s="477"/>
      <c r="V150" s="477"/>
      <c r="W150" s="477"/>
      <c r="X150" s="327"/>
    </row>
    <row r="151" spans="2:24" ht="22.5" x14ac:dyDescent="0.25">
      <c r="B151" s="6" t="s">
        <v>630</v>
      </c>
      <c r="C151" s="6" t="s">
        <v>631</v>
      </c>
      <c r="D151" s="6"/>
      <c r="E151" s="7" t="s">
        <v>632</v>
      </c>
      <c r="F151" s="443" t="s">
        <v>660</v>
      </c>
      <c r="G151" s="443"/>
      <c r="H151" s="255"/>
      <c r="I151" s="369"/>
      <c r="J151" s="443"/>
      <c r="K151" s="443"/>
      <c r="L151" s="443"/>
      <c r="M151" s="6"/>
      <c r="N151" s="372"/>
      <c r="O151" s="6" t="s">
        <v>31</v>
      </c>
      <c r="P151" s="443"/>
      <c r="Q151" s="4"/>
      <c r="R151" s="4"/>
      <c r="S151" s="4"/>
      <c r="T151" s="4"/>
      <c r="U151" s="4"/>
      <c r="V151" s="4"/>
      <c r="W151" s="328">
        <v>0</v>
      </c>
      <c r="X151" s="327"/>
    </row>
    <row r="152" spans="2:24" ht="33.75" x14ac:dyDescent="0.25">
      <c r="B152" s="6" t="s">
        <v>633</v>
      </c>
      <c r="C152" s="6" t="s">
        <v>634</v>
      </c>
      <c r="D152" s="6"/>
      <c r="E152" s="7" t="s">
        <v>635</v>
      </c>
      <c r="F152" s="7" t="s">
        <v>636</v>
      </c>
      <c r="G152" s="443"/>
      <c r="H152" s="255"/>
      <c r="I152" s="369"/>
      <c r="J152" s="443"/>
      <c r="K152" s="443"/>
      <c r="L152" s="443"/>
      <c r="M152" s="6"/>
      <c r="N152" s="372"/>
      <c r="O152" s="6"/>
      <c r="P152" s="443"/>
      <c r="Q152" s="4"/>
      <c r="R152" s="4"/>
      <c r="S152" s="4"/>
      <c r="T152" s="4"/>
      <c r="U152" s="4"/>
      <c r="V152" s="4"/>
      <c r="W152" s="328">
        <v>0</v>
      </c>
      <c r="X152" s="327"/>
    </row>
    <row r="153" spans="2:24" ht="11.25" customHeight="1" x14ac:dyDescent="0.25">
      <c r="B153" s="474" t="s">
        <v>637</v>
      </c>
      <c r="C153" s="475"/>
      <c r="D153" s="475"/>
      <c r="E153" s="475"/>
      <c r="F153" s="475"/>
      <c r="G153" s="475"/>
      <c r="H153" s="475"/>
      <c r="I153" s="475"/>
      <c r="J153" s="475"/>
      <c r="K153" s="475"/>
      <c r="L153" s="475"/>
      <c r="M153" s="475"/>
      <c r="N153" s="475"/>
      <c r="O153" s="475"/>
      <c r="P153" s="475"/>
      <c r="Q153" s="475"/>
      <c r="R153" s="475"/>
      <c r="S153" s="475"/>
      <c r="T153" s="475"/>
      <c r="U153" s="475"/>
      <c r="V153" s="475"/>
      <c r="W153" s="475"/>
      <c r="X153" s="327"/>
    </row>
    <row r="154" spans="2:24" s="248" customFormat="1" ht="22.5" customHeight="1" x14ac:dyDescent="0.25">
      <c r="B154" s="444" t="s">
        <v>638</v>
      </c>
      <c r="C154" s="444" t="s">
        <v>639</v>
      </c>
      <c r="D154" s="476" t="s">
        <v>640</v>
      </c>
      <c r="E154" s="477"/>
      <c r="F154" s="477"/>
      <c r="G154" s="477"/>
      <c r="H154" s="477"/>
      <c r="I154" s="477"/>
      <c r="J154" s="477"/>
      <c r="K154" s="477"/>
      <c r="L154" s="477"/>
      <c r="M154" s="477"/>
      <c r="N154" s="477"/>
      <c r="O154" s="477"/>
      <c r="P154" s="477"/>
      <c r="Q154" s="477"/>
      <c r="R154" s="477"/>
      <c r="S154" s="477"/>
      <c r="T154" s="477"/>
      <c r="U154" s="477"/>
      <c r="V154" s="477"/>
      <c r="W154" s="477"/>
      <c r="X154" s="327"/>
    </row>
    <row r="155" spans="2:24" s="326" customFormat="1" ht="56.25" x14ac:dyDescent="0.25">
      <c r="B155" s="443" t="s">
        <v>641</v>
      </c>
      <c r="C155" s="443" t="s">
        <v>642</v>
      </c>
      <c r="D155" s="443"/>
      <c r="E155" s="443"/>
      <c r="F155" s="443" t="s">
        <v>643</v>
      </c>
      <c r="G155" s="443"/>
      <c r="H155" s="4"/>
      <c r="I155" s="367"/>
      <c r="J155" s="443"/>
      <c r="K155" s="443"/>
      <c r="L155" s="443"/>
      <c r="M155" s="443"/>
      <c r="N155" s="368"/>
      <c r="O155" s="443"/>
      <c r="P155" s="443"/>
      <c r="Q155" s="4"/>
      <c r="R155" s="4"/>
      <c r="S155" s="4"/>
      <c r="T155" s="4"/>
      <c r="U155" s="4"/>
      <c r="V155" s="4"/>
      <c r="W155" s="328">
        <v>0</v>
      </c>
      <c r="X155" s="327"/>
    </row>
    <row r="156" spans="2:24" s="251" customFormat="1" ht="45" customHeight="1" x14ac:dyDescent="0.25">
      <c r="B156" s="444" t="s">
        <v>644</v>
      </c>
      <c r="C156" s="444" t="s">
        <v>645</v>
      </c>
      <c r="D156" s="476" t="s">
        <v>646</v>
      </c>
      <c r="E156" s="477"/>
      <c r="F156" s="477"/>
      <c r="G156" s="477"/>
      <c r="H156" s="477"/>
      <c r="I156" s="477"/>
      <c r="J156" s="477"/>
      <c r="K156" s="477"/>
      <c r="L156" s="477"/>
      <c r="M156" s="477"/>
      <c r="N156" s="477"/>
      <c r="O156" s="477"/>
      <c r="P156" s="477"/>
      <c r="Q156" s="477"/>
      <c r="R156" s="477"/>
      <c r="S156" s="477"/>
      <c r="T156" s="477"/>
      <c r="U156" s="477"/>
      <c r="V156" s="477"/>
      <c r="W156" s="477"/>
      <c r="X156" s="327"/>
    </row>
    <row r="157" spans="2:24" s="10" customFormat="1" ht="22.5" x14ac:dyDescent="0.25">
      <c r="B157" s="443" t="s">
        <v>647</v>
      </c>
      <c r="C157" s="443" t="s">
        <v>53</v>
      </c>
      <c r="D157" s="443"/>
      <c r="E157" s="443"/>
      <c r="F157" s="443"/>
      <c r="G157" s="443"/>
      <c r="H157" s="4"/>
      <c r="I157" s="367"/>
      <c r="J157" s="443"/>
      <c r="K157" s="443"/>
      <c r="L157" s="443"/>
      <c r="M157" s="443"/>
      <c r="N157" s="368"/>
      <c r="O157" s="443"/>
      <c r="P157" s="443"/>
      <c r="Q157" s="4"/>
      <c r="R157" s="4"/>
      <c r="S157" s="4"/>
      <c r="T157" s="4"/>
      <c r="U157" s="4"/>
      <c r="V157" s="4"/>
      <c r="W157" s="328">
        <v>0</v>
      </c>
      <c r="X157" s="327"/>
    </row>
    <row r="158" spans="2:24" s="10" customFormat="1" ht="22.5" x14ac:dyDescent="0.25">
      <c r="B158" s="443" t="s">
        <v>90</v>
      </c>
      <c r="C158" s="443" t="s">
        <v>53</v>
      </c>
      <c r="D158" s="443" t="s">
        <v>35</v>
      </c>
      <c r="E158" s="443">
        <v>0</v>
      </c>
      <c r="F158" s="443" t="s">
        <v>307</v>
      </c>
      <c r="G158" s="443">
        <v>0</v>
      </c>
      <c r="H158" s="4">
        <v>54.28</v>
      </c>
      <c r="I158" s="367">
        <v>82.96</v>
      </c>
      <c r="J158" s="443">
        <v>0</v>
      </c>
      <c r="K158" s="443">
        <v>0</v>
      </c>
      <c r="L158" s="443">
        <v>0</v>
      </c>
      <c r="M158" s="443" t="s">
        <v>45</v>
      </c>
      <c r="N158" s="368" t="s">
        <v>121</v>
      </c>
      <c r="O158" s="443" t="s">
        <v>35</v>
      </c>
      <c r="P158" s="443" t="s">
        <v>1935</v>
      </c>
      <c r="Q158" s="4">
        <v>48.6</v>
      </c>
      <c r="R158" s="4">
        <v>0</v>
      </c>
      <c r="S158" s="4">
        <v>0</v>
      </c>
      <c r="T158" s="4">
        <v>0</v>
      </c>
      <c r="U158" s="4">
        <v>0</v>
      </c>
      <c r="V158" s="4">
        <v>0</v>
      </c>
      <c r="W158" s="328">
        <v>48.6</v>
      </c>
      <c r="X158" s="327"/>
    </row>
    <row r="159" spans="2:24" s="10" customFormat="1" ht="22.5" x14ac:dyDescent="0.25">
      <c r="B159" s="443" t="s">
        <v>91</v>
      </c>
      <c r="C159" s="443" t="s">
        <v>92</v>
      </c>
      <c r="D159" s="443" t="s">
        <v>35</v>
      </c>
      <c r="E159" s="443" t="s">
        <v>93</v>
      </c>
      <c r="F159" s="443" t="s">
        <v>283</v>
      </c>
      <c r="G159" s="443" t="s">
        <v>383</v>
      </c>
      <c r="H159" s="4">
        <v>46.34</v>
      </c>
      <c r="I159" s="367">
        <v>34</v>
      </c>
      <c r="J159" s="443" t="s">
        <v>382</v>
      </c>
      <c r="K159" s="443" t="s">
        <v>382</v>
      </c>
      <c r="L159" s="443">
        <v>0</v>
      </c>
      <c r="M159" s="443" t="s">
        <v>29</v>
      </c>
      <c r="N159" s="368" t="s">
        <v>32</v>
      </c>
      <c r="O159" s="443" t="s">
        <v>35</v>
      </c>
      <c r="P159" s="443" t="s">
        <v>284</v>
      </c>
      <c r="Q159" s="4">
        <v>20.6</v>
      </c>
      <c r="R159" s="4">
        <v>20</v>
      </c>
      <c r="S159" s="4">
        <v>5</v>
      </c>
      <c r="T159" s="4">
        <v>0</v>
      </c>
      <c r="U159" s="4">
        <v>0</v>
      </c>
      <c r="V159" s="4">
        <v>0</v>
      </c>
      <c r="W159" s="328">
        <v>45.6</v>
      </c>
      <c r="X159" s="327"/>
    </row>
    <row r="160" spans="2:24" s="10" customFormat="1" ht="22.5" x14ac:dyDescent="0.25">
      <c r="B160" s="443" t="s">
        <v>25</v>
      </c>
      <c r="C160" s="443" t="s">
        <v>52</v>
      </c>
      <c r="D160" s="443" t="s">
        <v>35</v>
      </c>
      <c r="E160" s="443">
        <v>0</v>
      </c>
      <c r="F160" s="443" t="s">
        <v>2045</v>
      </c>
      <c r="G160" s="443">
        <v>0</v>
      </c>
      <c r="H160" s="4">
        <v>0</v>
      </c>
      <c r="I160" s="367">
        <v>0</v>
      </c>
      <c r="J160" s="443">
        <v>0</v>
      </c>
      <c r="K160" s="443">
        <v>0</v>
      </c>
      <c r="L160" s="443">
        <v>0</v>
      </c>
      <c r="M160" s="443"/>
      <c r="N160" s="368" t="s">
        <v>64</v>
      </c>
      <c r="O160" s="443"/>
      <c r="P160" s="443">
        <v>0</v>
      </c>
      <c r="Q160" s="4">
        <v>0</v>
      </c>
      <c r="R160" s="4">
        <v>0</v>
      </c>
      <c r="S160" s="4">
        <v>0</v>
      </c>
      <c r="T160" s="4">
        <v>0</v>
      </c>
      <c r="U160" s="4">
        <v>0</v>
      </c>
      <c r="V160" s="4">
        <v>0</v>
      </c>
      <c r="W160" s="328">
        <v>0</v>
      </c>
      <c r="X160" s="327"/>
    </row>
    <row r="161" spans="2:24" s="10" customFormat="1" ht="22.5" x14ac:dyDescent="0.25">
      <c r="B161" s="443" t="s">
        <v>648</v>
      </c>
      <c r="C161" s="443" t="s">
        <v>649</v>
      </c>
      <c r="D161" s="443"/>
      <c r="E161" s="443"/>
      <c r="F161" s="443"/>
      <c r="G161" s="443"/>
      <c r="H161" s="4"/>
      <c r="I161" s="367"/>
      <c r="J161" s="443"/>
      <c r="K161" s="443"/>
      <c r="L161" s="443"/>
      <c r="M161" s="443"/>
      <c r="N161" s="368"/>
      <c r="O161" s="443"/>
      <c r="P161" s="443"/>
      <c r="Q161" s="4"/>
      <c r="R161" s="4"/>
      <c r="S161" s="4"/>
      <c r="T161" s="4"/>
      <c r="U161" s="4"/>
      <c r="V161" s="4"/>
      <c r="W161" s="328">
        <v>0</v>
      </c>
      <c r="X161" s="327"/>
    </row>
    <row r="162" spans="2:24" s="248" customFormat="1" ht="67.5" customHeight="1" x14ac:dyDescent="0.25">
      <c r="B162" s="444" t="s">
        <v>650</v>
      </c>
      <c r="C162" s="444" t="s">
        <v>651</v>
      </c>
      <c r="D162" s="476" t="s">
        <v>652</v>
      </c>
      <c r="E162" s="477"/>
      <c r="F162" s="477"/>
      <c r="G162" s="477"/>
      <c r="H162" s="477"/>
      <c r="I162" s="477"/>
      <c r="J162" s="477"/>
      <c r="K162" s="477"/>
      <c r="L162" s="477"/>
      <c r="M162" s="477"/>
      <c r="N162" s="477"/>
      <c r="O162" s="477"/>
      <c r="P162" s="477"/>
      <c r="Q162" s="477"/>
      <c r="R162" s="477"/>
      <c r="S162" s="477"/>
      <c r="T162" s="477"/>
      <c r="U162" s="477"/>
      <c r="V162" s="477"/>
      <c r="W162" s="477"/>
      <c r="X162" s="327"/>
    </row>
    <row r="163" spans="2:24" s="326" customFormat="1" ht="45" x14ac:dyDescent="0.25">
      <c r="B163" s="443" t="s">
        <v>653</v>
      </c>
      <c r="C163" s="443" t="s">
        <v>654</v>
      </c>
      <c r="D163" s="443"/>
      <c r="E163" s="443"/>
      <c r="F163" s="443"/>
      <c r="G163" s="443"/>
      <c r="H163" s="4"/>
      <c r="I163" s="367"/>
      <c r="J163" s="443"/>
      <c r="K163" s="443"/>
      <c r="L163" s="443"/>
      <c r="M163" s="443"/>
      <c r="N163" s="368"/>
      <c r="O163" s="443"/>
      <c r="P163" s="443"/>
      <c r="Q163" s="4"/>
      <c r="R163" s="4"/>
      <c r="S163" s="4"/>
      <c r="T163" s="4"/>
      <c r="U163" s="4"/>
      <c r="V163" s="4"/>
      <c r="W163" s="328">
        <v>0</v>
      </c>
      <c r="X163" s="327"/>
    </row>
    <row r="164" spans="2:24" s="326" customFormat="1" ht="56.25" x14ac:dyDescent="0.25">
      <c r="B164" s="443" t="s">
        <v>100</v>
      </c>
      <c r="C164" s="443" t="s">
        <v>115</v>
      </c>
      <c r="D164" s="443"/>
      <c r="E164" s="443" t="s">
        <v>6</v>
      </c>
      <c r="F164" s="443"/>
      <c r="G164" s="443"/>
      <c r="H164" s="4"/>
      <c r="I164" s="367"/>
      <c r="J164" s="443"/>
      <c r="K164" s="443"/>
      <c r="L164" s="443"/>
      <c r="M164" s="443"/>
      <c r="N164" s="368"/>
      <c r="O164" s="443"/>
      <c r="P164" s="443" t="s">
        <v>34</v>
      </c>
      <c r="Q164" s="4"/>
      <c r="R164" s="4"/>
      <c r="S164" s="4"/>
      <c r="T164" s="4"/>
      <c r="U164" s="4"/>
      <c r="V164" s="4"/>
      <c r="W164" s="328">
        <v>0</v>
      </c>
      <c r="X164" s="327"/>
    </row>
    <row r="165" spans="2:24" s="326" customFormat="1" ht="78.75" x14ac:dyDescent="0.25">
      <c r="B165" s="443" t="s">
        <v>101</v>
      </c>
      <c r="C165" s="443" t="s">
        <v>115</v>
      </c>
      <c r="D165" s="443" t="s">
        <v>35</v>
      </c>
      <c r="E165" s="443">
        <v>0</v>
      </c>
      <c r="F165" s="443">
        <v>0</v>
      </c>
      <c r="G165" s="443">
        <v>0</v>
      </c>
      <c r="H165" s="4">
        <v>1.2</v>
      </c>
      <c r="I165" s="367">
        <v>1.2</v>
      </c>
      <c r="J165" s="443">
        <v>0</v>
      </c>
      <c r="K165" s="443">
        <v>0</v>
      </c>
      <c r="L165" s="443">
        <v>0</v>
      </c>
      <c r="M165" s="443"/>
      <c r="N165" s="368" t="s">
        <v>29</v>
      </c>
      <c r="O165" s="443"/>
      <c r="P165" s="443" t="s">
        <v>2031</v>
      </c>
      <c r="Q165" s="4">
        <v>0</v>
      </c>
      <c r="R165" s="4">
        <v>0.3</v>
      </c>
      <c r="S165" s="4">
        <v>0.3</v>
      </c>
      <c r="T165" s="4">
        <v>0.3</v>
      </c>
      <c r="U165" s="4">
        <v>0.3</v>
      </c>
      <c r="V165" s="4">
        <v>0</v>
      </c>
      <c r="W165" s="328">
        <v>1.2</v>
      </c>
      <c r="X165" s="327"/>
    </row>
    <row r="166" spans="2:24" s="326" customFormat="1" ht="45" x14ac:dyDescent="0.25">
      <c r="B166" s="443" t="s">
        <v>655</v>
      </c>
      <c r="C166" s="443" t="s">
        <v>115</v>
      </c>
      <c r="D166" s="443"/>
      <c r="E166" s="443"/>
      <c r="F166" s="443"/>
      <c r="G166" s="443"/>
      <c r="H166" s="4"/>
      <c r="I166" s="367"/>
      <c r="J166" s="443"/>
      <c r="K166" s="443"/>
      <c r="L166" s="443"/>
      <c r="M166" s="443"/>
      <c r="N166" s="368"/>
      <c r="O166" s="443"/>
      <c r="P166" s="443"/>
      <c r="Q166" s="4"/>
      <c r="R166" s="4"/>
      <c r="S166" s="4"/>
      <c r="T166" s="4"/>
      <c r="U166" s="4"/>
      <c r="V166" s="4"/>
      <c r="W166" s="328">
        <v>0</v>
      </c>
      <c r="X166" s="327"/>
    </row>
    <row r="167" spans="2:24" s="326" customFormat="1" ht="45" x14ac:dyDescent="0.25">
      <c r="B167" s="443" t="s">
        <v>656</v>
      </c>
      <c r="C167" s="443" t="s">
        <v>657</v>
      </c>
      <c r="D167" s="443"/>
      <c r="E167" s="443"/>
      <c r="F167" s="443"/>
      <c r="G167" s="443"/>
      <c r="H167" s="4"/>
      <c r="I167" s="367"/>
      <c r="J167" s="443"/>
      <c r="K167" s="443"/>
      <c r="L167" s="443"/>
      <c r="M167" s="443"/>
      <c r="N167" s="368"/>
      <c r="O167" s="443"/>
      <c r="P167" s="443"/>
      <c r="Q167" s="4"/>
      <c r="R167" s="4"/>
      <c r="S167" s="4"/>
      <c r="T167" s="4"/>
      <c r="U167" s="4"/>
      <c r="V167" s="4"/>
      <c r="W167" s="328">
        <v>0</v>
      </c>
      <c r="X167" s="327"/>
    </row>
    <row r="168" spans="2:24" s="326" customFormat="1" ht="33.75" x14ac:dyDescent="0.25">
      <c r="B168" s="443" t="s">
        <v>658</v>
      </c>
      <c r="C168" s="443" t="s">
        <v>659</v>
      </c>
      <c r="D168" s="443"/>
      <c r="E168" s="443"/>
      <c r="F168" s="443" t="s">
        <v>660</v>
      </c>
      <c r="G168" s="443"/>
      <c r="H168" s="4"/>
      <c r="I168" s="367"/>
      <c r="J168" s="443"/>
      <c r="K168" s="443"/>
      <c r="L168" s="443"/>
      <c r="M168" s="443"/>
      <c r="N168" s="368"/>
      <c r="O168" s="443"/>
      <c r="P168" s="443"/>
      <c r="Q168" s="4"/>
      <c r="R168" s="4"/>
      <c r="S168" s="4"/>
      <c r="T168" s="4"/>
      <c r="U168" s="4"/>
      <c r="V168" s="4"/>
      <c r="W168" s="328">
        <v>0</v>
      </c>
      <c r="X168" s="327"/>
    </row>
    <row r="169" spans="2:24" s="326" customFormat="1" ht="33.75" x14ac:dyDescent="0.25">
      <c r="B169" s="443" t="s">
        <v>661</v>
      </c>
      <c r="C169" s="443" t="s">
        <v>662</v>
      </c>
      <c r="D169" s="443"/>
      <c r="E169" s="443"/>
      <c r="F169" s="443"/>
      <c r="G169" s="443"/>
      <c r="H169" s="4"/>
      <c r="I169" s="367"/>
      <c r="J169" s="443"/>
      <c r="K169" s="443"/>
      <c r="L169" s="443"/>
      <c r="M169" s="443"/>
      <c r="N169" s="368"/>
      <c r="O169" s="443"/>
      <c r="P169" s="443"/>
      <c r="Q169" s="4"/>
      <c r="R169" s="4"/>
      <c r="S169" s="4"/>
      <c r="T169" s="4"/>
      <c r="U169" s="4"/>
      <c r="V169" s="4"/>
      <c r="W169" s="328">
        <v>0</v>
      </c>
      <c r="X169" s="327"/>
    </row>
    <row r="170" spans="2:24" s="326" customFormat="1" ht="33.75" x14ac:dyDescent="0.25">
      <c r="B170" s="443" t="s">
        <v>663</v>
      </c>
      <c r="C170" s="443" t="s">
        <v>662</v>
      </c>
      <c r="D170" s="443"/>
      <c r="E170" s="443"/>
      <c r="F170" s="443"/>
      <c r="G170" s="443"/>
      <c r="H170" s="4"/>
      <c r="I170" s="367"/>
      <c r="J170" s="443"/>
      <c r="K170" s="443"/>
      <c r="L170" s="443"/>
      <c r="M170" s="443"/>
      <c r="N170" s="368"/>
      <c r="O170" s="443"/>
      <c r="P170" s="443"/>
      <c r="Q170" s="4"/>
      <c r="R170" s="4"/>
      <c r="S170" s="4"/>
      <c r="T170" s="4"/>
      <c r="U170" s="4"/>
      <c r="V170" s="4"/>
      <c r="W170" s="328">
        <v>0</v>
      </c>
      <c r="X170" s="327"/>
    </row>
    <row r="171" spans="2:24" s="326" customFormat="1" ht="33.75" x14ac:dyDescent="0.25">
      <c r="B171" s="443" t="s">
        <v>664</v>
      </c>
      <c r="C171" s="443" t="s">
        <v>67</v>
      </c>
      <c r="D171" s="443"/>
      <c r="E171" s="443"/>
      <c r="F171" s="443"/>
      <c r="G171" s="443"/>
      <c r="H171" s="4"/>
      <c r="I171" s="367"/>
      <c r="J171" s="443"/>
      <c r="K171" s="443"/>
      <c r="L171" s="443"/>
      <c r="M171" s="443"/>
      <c r="N171" s="368"/>
      <c r="O171" s="443"/>
      <c r="P171" s="443"/>
      <c r="Q171" s="4"/>
      <c r="R171" s="4"/>
      <c r="S171" s="4"/>
      <c r="T171" s="4"/>
      <c r="U171" s="4"/>
      <c r="V171" s="4"/>
      <c r="W171" s="328">
        <v>0</v>
      </c>
      <c r="X171" s="327"/>
    </row>
    <row r="172" spans="2:24" s="326" customFormat="1" ht="33.75" x14ac:dyDescent="0.25">
      <c r="B172" s="443" t="s">
        <v>665</v>
      </c>
      <c r="C172" s="443" t="s">
        <v>666</v>
      </c>
      <c r="D172" s="443" t="s">
        <v>569</v>
      </c>
      <c r="E172" s="443" t="s">
        <v>667</v>
      </c>
      <c r="F172" s="443"/>
      <c r="G172" s="443"/>
      <c r="H172" s="4"/>
      <c r="I172" s="367"/>
      <c r="J172" s="443"/>
      <c r="K172" s="443"/>
      <c r="L172" s="443"/>
      <c r="M172" s="443"/>
      <c r="N172" s="368"/>
      <c r="O172" s="443"/>
      <c r="P172" s="443"/>
      <c r="Q172" s="4"/>
      <c r="R172" s="4"/>
      <c r="S172" s="4"/>
      <c r="T172" s="4"/>
      <c r="U172" s="4"/>
      <c r="V172" s="4"/>
      <c r="W172" s="328">
        <v>0</v>
      </c>
      <c r="X172" s="327"/>
    </row>
    <row r="173" spans="2:24" s="326" customFormat="1" ht="33.75" x14ac:dyDescent="0.25">
      <c r="B173" s="443" t="s">
        <v>668</v>
      </c>
      <c r="C173" s="443" t="s">
        <v>669</v>
      </c>
      <c r="D173" s="443" t="s">
        <v>569</v>
      </c>
      <c r="E173" s="443"/>
      <c r="F173" s="443"/>
      <c r="G173" s="443"/>
      <c r="H173" s="4"/>
      <c r="I173" s="367"/>
      <c r="J173" s="443"/>
      <c r="K173" s="443"/>
      <c r="L173" s="443"/>
      <c r="M173" s="443"/>
      <c r="N173" s="368"/>
      <c r="O173" s="443"/>
      <c r="P173" s="443"/>
      <c r="Q173" s="4"/>
      <c r="R173" s="4"/>
      <c r="S173" s="4"/>
      <c r="T173" s="4"/>
      <c r="U173" s="4"/>
      <c r="V173" s="4"/>
      <c r="W173" s="328">
        <v>0</v>
      </c>
      <c r="X173" s="327"/>
    </row>
    <row r="174" spans="2:24" s="326" customFormat="1" ht="22.5" x14ac:dyDescent="0.25">
      <c r="B174" s="443" t="s">
        <v>670</v>
      </c>
      <c r="C174" s="443" t="s">
        <v>671</v>
      </c>
      <c r="D174" s="443" t="s">
        <v>569</v>
      </c>
      <c r="E174" s="443"/>
      <c r="F174" s="443"/>
      <c r="G174" s="443"/>
      <c r="H174" s="4">
        <v>953.30586500000004</v>
      </c>
      <c r="I174" s="367">
        <v>1219.32</v>
      </c>
      <c r="J174" s="443"/>
      <c r="K174" s="443"/>
      <c r="L174" s="443"/>
      <c r="M174" s="443" t="s">
        <v>1891</v>
      </c>
      <c r="N174" s="368" t="s">
        <v>84</v>
      </c>
      <c r="O174" s="443"/>
      <c r="P174" s="443"/>
      <c r="Q174" s="4">
        <v>122.66306299999999</v>
      </c>
      <c r="R174" s="4">
        <v>118.67170300000001</v>
      </c>
      <c r="S174" s="4">
        <v>141.14621</v>
      </c>
      <c r="T174" s="4">
        <v>140.5</v>
      </c>
      <c r="U174" s="4">
        <v>140.77357999999998</v>
      </c>
      <c r="V174" s="4">
        <v>141.5</v>
      </c>
      <c r="W174" s="328">
        <v>805.25455600000009</v>
      </c>
      <c r="X174" s="327"/>
    </row>
    <row r="175" spans="2:24" s="326" customFormat="1" ht="22.5" x14ac:dyDescent="0.25">
      <c r="B175" s="443" t="s">
        <v>672</v>
      </c>
      <c r="C175" s="443" t="s">
        <v>673</v>
      </c>
      <c r="D175" s="443" t="s">
        <v>569</v>
      </c>
      <c r="E175" s="443"/>
      <c r="F175" s="443"/>
      <c r="G175" s="11"/>
      <c r="H175" s="4">
        <v>2905.8471904899998</v>
      </c>
      <c r="I175" s="367">
        <v>539.85</v>
      </c>
      <c r="J175" s="443"/>
      <c r="K175" s="11"/>
      <c r="L175" s="11"/>
      <c r="M175" s="443" t="s">
        <v>1891</v>
      </c>
      <c r="N175" s="368" t="s">
        <v>84</v>
      </c>
      <c r="O175" s="443"/>
      <c r="P175" s="443"/>
      <c r="Q175" s="4">
        <v>107.44382111</v>
      </c>
      <c r="R175" s="4">
        <v>94.626668000000009</v>
      </c>
      <c r="S175" s="4">
        <v>138.12962999999999</v>
      </c>
      <c r="T175" s="4">
        <v>143.53610169999999</v>
      </c>
      <c r="U175" s="4">
        <v>143.539086</v>
      </c>
      <c r="V175" s="4">
        <v>138.30916531</v>
      </c>
      <c r="W175" s="328">
        <v>765.58447211999999</v>
      </c>
      <c r="X175" s="327"/>
    </row>
    <row r="176" spans="2:24" s="326" customFormat="1" ht="56.25" x14ac:dyDescent="0.25">
      <c r="B176" s="443" t="s">
        <v>102</v>
      </c>
      <c r="C176" s="443" t="s">
        <v>67</v>
      </c>
      <c r="D176" s="443" t="s">
        <v>35</v>
      </c>
      <c r="E176" s="443">
        <v>0</v>
      </c>
      <c r="F176" s="443" t="s">
        <v>306</v>
      </c>
      <c r="G176" s="443">
        <v>0</v>
      </c>
      <c r="H176" s="4">
        <v>789.8</v>
      </c>
      <c r="I176" s="367">
        <v>558.5</v>
      </c>
      <c r="J176" s="443">
        <v>0</v>
      </c>
      <c r="K176" s="443">
        <v>0</v>
      </c>
      <c r="L176" s="443">
        <v>0</v>
      </c>
      <c r="M176" s="443" t="s">
        <v>1936</v>
      </c>
      <c r="N176" s="368" t="s">
        <v>2079</v>
      </c>
      <c r="O176" s="443" t="s">
        <v>35</v>
      </c>
      <c r="P176" s="443" t="s">
        <v>1937</v>
      </c>
      <c r="Q176" s="4">
        <v>51</v>
      </c>
      <c r="R176" s="4">
        <v>52</v>
      </c>
      <c r="S176" s="4">
        <v>52</v>
      </c>
      <c r="T176" s="4">
        <v>55</v>
      </c>
      <c r="U176" s="4">
        <v>60</v>
      </c>
      <c r="V176" s="4">
        <v>60</v>
      </c>
      <c r="W176" s="328">
        <v>330</v>
      </c>
      <c r="X176" s="327"/>
    </row>
    <row r="177" spans="2:24" s="326" customFormat="1" ht="26.25" customHeight="1" x14ac:dyDescent="0.25">
      <c r="B177" s="443">
        <v>0</v>
      </c>
      <c r="C177" s="443" t="s">
        <v>385</v>
      </c>
      <c r="D177" s="443" t="s">
        <v>35</v>
      </c>
      <c r="E177" s="443">
        <v>0</v>
      </c>
      <c r="F177" s="443">
        <v>0</v>
      </c>
      <c r="G177" s="443">
        <v>0</v>
      </c>
      <c r="H177" s="4">
        <v>46.83</v>
      </c>
      <c r="I177" s="367" t="s">
        <v>26</v>
      </c>
      <c r="J177" s="443">
        <v>0</v>
      </c>
      <c r="K177" s="443">
        <v>0</v>
      </c>
      <c r="L177" s="443">
        <v>0</v>
      </c>
      <c r="M177" s="443" t="s">
        <v>120</v>
      </c>
      <c r="N177" s="367" t="s">
        <v>26</v>
      </c>
      <c r="O177" s="443">
        <v>0</v>
      </c>
      <c r="P177" s="443">
        <v>0</v>
      </c>
      <c r="Q177" s="4">
        <v>7.2</v>
      </c>
      <c r="R177" s="4">
        <v>7.08</v>
      </c>
      <c r="S177" s="4">
        <v>3.26</v>
      </c>
      <c r="T177" s="4">
        <v>3.38</v>
      </c>
      <c r="U177" s="4">
        <v>6.08</v>
      </c>
      <c r="V177" s="4">
        <v>10.579999999999998</v>
      </c>
      <c r="W177" s="328">
        <v>37.58</v>
      </c>
      <c r="X177" s="327"/>
    </row>
    <row r="178" spans="2:24" s="326" customFormat="1" ht="33.75" x14ac:dyDescent="0.25">
      <c r="B178" s="443" t="s">
        <v>674</v>
      </c>
      <c r="C178" s="443" t="s">
        <v>67</v>
      </c>
      <c r="D178" s="443" t="s">
        <v>675</v>
      </c>
      <c r="E178" s="443"/>
      <c r="F178" s="443"/>
      <c r="G178" s="443"/>
      <c r="H178" s="4"/>
      <c r="I178" s="367"/>
      <c r="J178" s="443"/>
      <c r="K178" s="443"/>
      <c r="L178" s="443"/>
      <c r="M178" s="443"/>
      <c r="N178" s="368"/>
      <c r="O178" s="443"/>
      <c r="P178" s="443"/>
      <c r="Q178" s="4"/>
      <c r="R178" s="4"/>
      <c r="S178" s="4"/>
      <c r="T178" s="4"/>
      <c r="U178" s="4"/>
      <c r="V178" s="4"/>
      <c r="W178" s="328">
        <v>0</v>
      </c>
      <c r="X178" s="327"/>
    </row>
    <row r="179" spans="2:24" ht="56.25" x14ac:dyDescent="0.25">
      <c r="B179" s="6" t="s">
        <v>676</v>
      </c>
      <c r="C179" s="6" t="s">
        <v>677</v>
      </c>
      <c r="D179" s="6"/>
      <c r="E179" s="7" t="s">
        <v>796</v>
      </c>
      <c r="F179" s="7" t="s">
        <v>678</v>
      </c>
      <c r="G179" s="443"/>
      <c r="H179" s="255"/>
      <c r="I179" s="369"/>
      <c r="J179" s="443"/>
      <c r="K179" s="443"/>
      <c r="L179" s="443"/>
      <c r="M179" s="6"/>
      <c r="N179" s="372"/>
      <c r="O179" s="6"/>
      <c r="P179" s="443"/>
      <c r="Q179" s="4"/>
      <c r="R179" s="4"/>
      <c r="S179" s="4"/>
      <c r="T179" s="4"/>
      <c r="U179" s="4"/>
      <c r="V179" s="4"/>
      <c r="W179" s="328">
        <v>0</v>
      </c>
      <c r="X179" s="327"/>
    </row>
    <row r="180" spans="2:24" s="326" customFormat="1" ht="22.5" customHeight="1" x14ac:dyDescent="0.25">
      <c r="B180" s="443" t="s">
        <v>89</v>
      </c>
      <c r="C180" s="443" t="s">
        <v>679</v>
      </c>
      <c r="D180" s="443" t="s">
        <v>31</v>
      </c>
      <c r="E180" s="443"/>
      <c r="F180" s="443" t="s">
        <v>660</v>
      </c>
      <c r="G180" s="443"/>
      <c r="H180" s="4"/>
      <c r="I180" s="367"/>
      <c r="J180" s="443"/>
      <c r="K180" s="443"/>
      <c r="L180" s="443"/>
      <c r="M180" s="443"/>
      <c r="N180" s="368"/>
      <c r="O180" s="443" t="s">
        <v>31</v>
      </c>
      <c r="P180" s="443"/>
      <c r="Q180" s="4"/>
      <c r="R180" s="4"/>
      <c r="S180" s="4"/>
      <c r="T180" s="4"/>
      <c r="U180" s="4"/>
      <c r="V180" s="4"/>
      <c r="W180" s="328">
        <v>0</v>
      </c>
      <c r="X180" s="327"/>
    </row>
    <row r="181" spans="2:24" s="326" customFormat="1" ht="22.5" customHeight="1" x14ac:dyDescent="0.25">
      <c r="B181" s="443" t="s">
        <v>680</v>
      </c>
      <c r="C181" s="443" t="s">
        <v>681</v>
      </c>
      <c r="D181" s="443" t="s">
        <v>31</v>
      </c>
      <c r="E181" s="443"/>
      <c r="F181" s="443" t="s">
        <v>660</v>
      </c>
      <c r="G181" s="443"/>
      <c r="H181" s="4"/>
      <c r="I181" s="367"/>
      <c r="J181" s="443"/>
      <c r="K181" s="443"/>
      <c r="L181" s="443"/>
      <c r="M181" s="443"/>
      <c r="N181" s="368"/>
      <c r="O181" s="443" t="s">
        <v>31</v>
      </c>
      <c r="P181" s="443"/>
      <c r="Q181" s="4"/>
      <c r="R181" s="4"/>
      <c r="S181" s="4"/>
      <c r="T181" s="4"/>
      <c r="U181" s="4"/>
      <c r="V181" s="4"/>
      <c r="W181" s="328">
        <v>0</v>
      </c>
      <c r="X181" s="327"/>
    </row>
    <row r="182" spans="2:24" s="326" customFormat="1" ht="11.25" customHeight="1" x14ac:dyDescent="0.25">
      <c r="B182" s="443" t="s">
        <v>683</v>
      </c>
      <c r="C182" s="443" t="s">
        <v>684</v>
      </c>
      <c r="D182" s="443" t="s">
        <v>31</v>
      </c>
      <c r="E182" s="443"/>
      <c r="F182" s="443" t="s">
        <v>660</v>
      </c>
      <c r="G182" s="443"/>
      <c r="H182" s="4"/>
      <c r="I182" s="367"/>
      <c r="J182" s="443"/>
      <c r="K182" s="443"/>
      <c r="L182" s="443"/>
      <c r="M182" s="443"/>
      <c r="N182" s="368"/>
      <c r="O182" s="443" t="s">
        <v>31</v>
      </c>
      <c r="P182" s="443"/>
      <c r="Q182" s="4"/>
      <c r="R182" s="4"/>
      <c r="S182" s="4"/>
      <c r="T182" s="4"/>
      <c r="U182" s="4"/>
      <c r="V182" s="4"/>
      <c r="W182" s="328">
        <v>0</v>
      </c>
      <c r="X182" s="327"/>
    </row>
    <row r="183" spans="2:24" s="326" customFormat="1" ht="22.5" customHeight="1" x14ac:dyDescent="0.25">
      <c r="B183" s="443" t="s">
        <v>685</v>
      </c>
      <c r="C183" s="443" t="s">
        <v>686</v>
      </c>
      <c r="D183" s="443" t="s">
        <v>31</v>
      </c>
      <c r="E183" s="443"/>
      <c r="F183" s="443" t="s">
        <v>660</v>
      </c>
      <c r="G183" s="443"/>
      <c r="H183" s="4"/>
      <c r="I183" s="367"/>
      <c r="J183" s="443"/>
      <c r="K183" s="443"/>
      <c r="L183" s="443"/>
      <c r="M183" s="443"/>
      <c r="N183" s="368"/>
      <c r="O183" s="443" t="s">
        <v>31</v>
      </c>
      <c r="P183" s="443"/>
      <c r="Q183" s="4"/>
      <c r="R183" s="4"/>
      <c r="S183" s="4"/>
      <c r="T183" s="4"/>
      <c r="U183" s="4"/>
      <c r="V183" s="4"/>
      <c r="W183" s="328">
        <v>0</v>
      </c>
      <c r="X183" s="327"/>
    </row>
    <row r="184" spans="2:24" s="326" customFormat="1" ht="11.25" customHeight="1" x14ac:dyDescent="0.25">
      <c r="B184" s="443" t="s">
        <v>687</v>
      </c>
      <c r="C184" s="443" t="s">
        <v>688</v>
      </c>
      <c r="D184" s="443" t="s">
        <v>31</v>
      </c>
      <c r="E184" s="443"/>
      <c r="F184" s="443" t="s">
        <v>660</v>
      </c>
      <c r="G184" s="443"/>
      <c r="H184" s="4"/>
      <c r="I184" s="367"/>
      <c r="J184" s="443"/>
      <c r="K184" s="443"/>
      <c r="L184" s="443"/>
      <c r="M184" s="443"/>
      <c r="N184" s="368"/>
      <c r="O184" s="443" t="s">
        <v>31</v>
      </c>
      <c r="P184" s="443"/>
      <c r="Q184" s="4"/>
      <c r="R184" s="4"/>
      <c r="S184" s="4"/>
      <c r="T184" s="4"/>
      <c r="U184" s="4"/>
      <c r="V184" s="4"/>
      <c r="W184" s="328">
        <v>0</v>
      </c>
      <c r="X184" s="327"/>
    </row>
    <row r="185" spans="2:24" s="326" customFormat="1" ht="11.25" customHeight="1" x14ac:dyDescent="0.25">
      <c r="B185" s="443" t="s">
        <v>689</v>
      </c>
      <c r="C185" s="443" t="s">
        <v>690</v>
      </c>
      <c r="D185" s="443" t="s">
        <v>31</v>
      </c>
      <c r="E185" s="443"/>
      <c r="F185" s="443" t="s">
        <v>660</v>
      </c>
      <c r="G185" s="443"/>
      <c r="H185" s="4"/>
      <c r="I185" s="367"/>
      <c r="J185" s="443"/>
      <c r="K185" s="443"/>
      <c r="L185" s="443"/>
      <c r="M185" s="443"/>
      <c r="N185" s="368"/>
      <c r="O185" s="443" t="s">
        <v>31</v>
      </c>
      <c r="P185" s="443"/>
      <c r="Q185" s="4"/>
      <c r="R185" s="4"/>
      <c r="S185" s="4"/>
      <c r="T185" s="4"/>
      <c r="U185" s="4"/>
      <c r="V185" s="4"/>
      <c r="W185" s="328">
        <v>0</v>
      </c>
      <c r="X185" s="327"/>
    </row>
    <row r="186" spans="2:24" s="326" customFormat="1" ht="22.5" customHeight="1" x14ac:dyDescent="0.25">
      <c r="B186" s="443" t="s">
        <v>691</v>
      </c>
      <c r="C186" s="443" t="s">
        <v>692</v>
      </c>
      <c r="D186" s="443" t="s">
        <v>31</v>
      </c>
      <c r="E186" s="443"/>
      <c r="F186" s="443" t="s">
        <v>660</v>
      </c>
      <c r="G186" s="443"/>
      <c r="H186" s="4"/>
      <c r="I186" s="367"/>
      <c r="J186" s="443"/>
      <c r="K186" s="443"/>
      <c r="L186" s="443"/>
      <c r="M186" s="443"/>
      <c r="N186" s="368"/>
      <c r="O186" s="443" t="s">
        <v>31</v>
      </c>
      <c r="P186" s="443"/>
      <c r="Q186" s="4"/>
      <c r="R186" s="4"/>
      <c r="S186" s="4"/>
      <c r="T186" s="4"/>
      <c r="U186" s="4"/>
      <c r="V186" s="4"/>
      <c r="W186" s="328">
        <v>0</v>
      </c>
      <c r="X186" s="327"/>
    </row>
    <row r="187" spans="2:24" s="326" customFormat="1" ht="33.75" customHeight="1" x14ac:dyDescent="0.25">
      <c r="B187" s="443" t="s">
        <v>693</v>
      </c>
      <c r="C187" s="443" t="s">
        <v>694</v>
      </c>
      <c r="D187" s="443" t="s">
        <v>31</v>
      </c>
      <c r="E187" s="443"/>
      <c r="F187" s="443" t="s">
        <v>660</v>
      </c>
      <c r="G187" s="443"/>
      <c r="H187" s="4"/>
      <c r="I187" s="367"/>
      <c r="J187" s="443"/>
      <c r="K187" s="443"/>
      <c r="L187" s="443"/>
      <c r="M187" s="443"/>
      <c r="N187" s="368"/>
      <c r="O187" s="443" t="s">
        <v>31</v>
      </c>
      <c r="P187" s="443"/>
      <c r="Q187" s="4"/>
      <c r="R187" s="4"/>
      <c r="S187" s="4"/>
      <c r="T187" s="4"/>
      <c r="U187" s="4"/>
      <c r="V187" s="4"/>
      <c r="W187" s="328">
        <v>0</v>
      </c>
      <c r="X187" s="327"/>
    </row>
    <row r="188" spans="2:24" s="326" customFormat="1" ht="11.25" customHeight="1" x14ac:dyDescent="0.25">
      <c r="B188" s="443" t="s">
        <v>695</v>
      </c>
      <c r="C188" s="443" t="s">
        <v>696</v>
      </c>
      <c r="D188" s="443" t="s">
        <v>31</v>
      </c>
      <c r="E188" s="443"/>
      <c r="F188" s="443" t="s">
        <v>660</v>
      </c>
      <c r="G188" s="443"/>
      <c r="H188" s="4"/>
      <c r="I188" s="367"/>
      <c r="J188" s="443"/>
      <c r="K188" s="443"/>
      <c r="L188" s="443"/>
      <c r="M188" s="443"/>
      <c r="N188" s="368"/>
      <c r="O188" s="443" t="s">
        <v>31</v>
      </c>
      <c r="P188" s="443"/>
      <c r="Q188" s="4"/>
      <c r="R188" s="4"/>
      <c r="S188" s="4"/>
      <c r="T188" s="4"/>
      <c r="U188" s="4"/>
      <c r="V188" s="4"/>
      <c r="W188" s="328">
        <v>0</v>
      </c>
      <c r="X188" s="327"/>
    </row>
    <row r="189" spans="2:24" s="326" customFormat="1" ht="22.5" customHeight="1" x14ac:dyDescent="0.25">
      <c r="B189" s="443" t="s">
        <v>697</v>
      </c>
      <c r="C189" s="443" t="s">
        <v>698</v>
      </c>
      <c r="D189" s="443" t="s">
        <v>31</v>
      </c>
      <c r="E189" s="443"/>
      <c r="F189" s="443" t="s">
        <v>660</v>
      </c>
      <c r="G189" s="443"/>
      <c r="H189" s="4"/>
      <c r="I189" s="367"/>
      <c r="J189" s="443"/>
      <c r="K189" s="443"/>
      <c r="L189" s="443"/>
      <c r="M189" s="443"/>
      <c r="N189" s="368"/>
      <c r="O189" s="443" t="s">
        <v>31</v>
      </c>
      <c r="P189" s="443"/>
      <c r="Q189" s="4"/>
      <c r="R189" s="4"/>
      <c r="S189" s="4"/>
      <c r="T189" s="4"/>
      <c r="U189" s="4"/>
      <c r="V189" s="4"/>
      <c r="W189" s="328">
        <v>0</v>
      </c>
      <c r="X189" s="327"/>
    </row>
    <row r="190" spans="2:24" s="326" customFormat="1" ht="22.5" customHeight="1" x14ac:dyDescent="0.25">
      <c r="B190" s="443" t="s">
        <v>699</v>
      </c>
      <c r="C190" s="443" t="s">
        <v>700</v>
      </c>
      <c r="D190" s="443" t="s">
        <v>31</v>
      </c>
      <c r="E190" s="443"/>
      <c r="F190" s="443" t="s">
        <v>660</v>
      </c>
      <c r="G190" s="443"/>
      <c r="H190" s="4"/>
      <c r="I190" s="367"/>
      <c r="J190" s="443"/>
      <c r="K190" s="443"/>
      <c r="L190" s="443"/>
      <c r="M190" s="443"/>
      <c r="N190" s="368"/>
      <c r="O190" s="443" t="s">
        <v>31</v>
      </c>
      <c r="P190" s="443"/>
      <c r="Q190" s="4"/>
      <c r="R190" s="4"/>
      <c r="S190" s="4"/>
      <c r="T190" s="4"/>
      <c r="U190" s="4"/>
      <c r="V190" s="4"/>
      <c r="W190" s="328">
        <v>0</v>
      </c>
      <c r="X190" s="327"/>
    </row>
    <row r="191" spans="2:24" s="326" customFormat="1" ht="22.5" customHeight="1" x14ac:dyDescent="0.25">
      <c r="B191" s="443" t="s">
        <v>701</v>
      </c>
      <c r="C191" s="443" t="s">
        <v>702</v>
      </c>
      <c r="D191" s="443" t="s">
        <v>31</v>
      </c>
      <c r="E191" s="443"/>
      <c r="F191" s="443" t="s">
        <v>660</v>
      </c>
      <c r="G191" s="443"/>
      <c r="H191" s="4"/>
      <c r="I191" s="367"/>
      <c r="J191" s="443"/>
      <c r="K191" s="443"/>
      <c r="L191" s="443"/>
      <c r="M191" s="443"/>
      <c r="N191" s="368"/>
      <c r="O191" s="443" t="s">
        <v>31</v>
      </c>
      <c r="P191" s="443"/>
      <c r="Q191" s="4"/>
      <c r="R191" s="4"/>
      <c r="S191" s="4"/>
      <c r="T191" s="4"/>
      <c r="U191" s="4"/>
      <c r="V191" s="4"/>
      <c r="W191" s="328">
        <v>0</v>
      </c>
      <c r="X191" s="327"/>
    </row>
    <row r="192" spans="2:24" s="326" customFormat="1" ht="22.5" customHeight="1" x14ac:dyDescent="0.25">
      <c r="B192" s="443" t="s">
        <v>703</v>
      </c>
      <c r="C192" s="443" t="s">
        <v>704</v>
      </c>
      <c r="D192" s="443" t="s">
        <v>31</v>
      </c>
      <c r="E192" s="443"/>
      <c r="F192" s="443" t="s">
        <v>660</v>
      </c>
      <c r="G192" s="443"/>
      <c r="H192" s="4"/>
      <c r="I192" s="367"/>
      <c r="J192" s="443"/>
      <c r="K192" s="443"/>
      <c r="L192" s="443"/>
      <c r="M192" s="443"/>
      <c r="N192" s="368"/>
      <c r="O192" s="443" t="s">
        <v>31</v>
      </c>
      <c r="P192" s="443"/>
      <c r="Q192" s="4"/>
      <c r="R192" s="4"/>
      <c r="S192" s="4"/>
      <c r="T192" s="4"/>
      <c r="U192" s="4"/>
      <c r="V192" s="4"/>
      <c r="W192" s="328">
        <v>0</v>
      </c>
      <c r="X192" s="327"/>
    </row>
    <row r="193" spans="2:24" s="326" customFormat="1" ht="22.5" customHeight="1" x14ac:dyDescent="0.25">
      <c r="B193" s="443" t="s">
        <v>705</v>
      </c>
      <c r="C193" s="443" t="s">
        <v>706</v>
      </c>
      <c r="D193" s="443" t="s">
        <v>31</v>
      </c>
      <c r="E193" s="443"/>
      <c r="F193" s="443" t="s">
        <v>660</v>
      </c>
      <c r="G193" s="443"/>
      <c r="H193" s="4"/>
      <c r="I193" s="367"/>
      <c r="J193" s="443"/>
      <c r="K193" s="443"/>
      <c r="L193" s="443"/>
      <c r="M193" s="443"/>
      <c r="N193" s="368"/>
      <c r="O193" s="443" t="s">
        <v>31</v>
      </c>
      <c r="P193" s="443"/>
      <c r="Q193" s="4"/>
      <c r="R193" s="4"/>
      <c r="S193" s="4"/>
      <c r="T193" s="4"/>
      <c r="U193" s="4"/>
      <c r="V193" s="4"/>
      <c r="W193" s="328">
        <v>0</v>
      </c>
      <c r="X193" s="327"/>
    </row>
    <row r="194" spans="2:24" s="326" customFormat="1" ht="22.5" customHeight="1" x14ac:dyDescent="0.25">
      <c r="B194" s="443" t="s">
        <v>707</v>
      </c>
      <c r="C194" s="443" t="s">
        <v>708</v>
      </c>
      <c r="D194" s="443" t="s">
        <v>31</v>
      </c>
      <c r="E194" s="443"/>
      <c r="F194" s="443" t="s">
        <v>660</v>
      </c>
      <c r="G194" s="443"/>
      <c r="H194" s="4"/>
      <c r="I194" s="367"/>
      <c r="J194" s="443"/>
      <c r="K194" s="443"/>
      <c r="L194" s="443"/>
      <c r="M194" s="443"/>
      <c r="N194" s="368"/>
      <c r="O194" s="443" t="s">
        <v>31</v>
      </c>
      <c r="P194" s="443"/>
      <c r="Q194" s="4"/>
      <c r="R194" s="4"/>
      <c r="S194" s="4"/>
      <c r="T194" s="4"/>
      <c r="U194" s="4"/>
      <c r="V194" s="4"/>
      <c r="W194" s="328">
        <v>0</v>
      </c>
      <c r="X194" s="327"/>
    </row>
    <row r="195" spans="2:24" s="326" customFormat="1" ht="22.5" customHeight="1" x14ac:dyDescent="0.25">
      <c r="B195" s="443" t="s">
        <v>709</v>
      </c>
      <c r="C195" s="443" t="s">
        <v>710</v>
      </c>
      <c r="D195" s="443" t="s">
        <v>31</v>
      </c>
      <c r="E195" s="443"/>
      <c r="F195" s="443" t="s">
        <v>660</v>
      </c>
      <c r="G195" s="443"/>
      <c r="H195" s="4"/>
      <c r="I195" s="367"/>
      <c r="J195" s="443"/>
      <c r="K195" s="443"/>
      <c r="L195" s="443"/>
      <c r="M195" s="443"/>
      <c r="N195" s="368"/>
      <c r="O195" s="443" t="s">
        <v>31</v>
      </c>
      <c r="P195" s="443"/>
      <c r="Q195" s="4"/>
      <c r="R195" s="4"/>
      <c r="S195" s="4"/>
      <c r="T195" s="4"/>
      <c r="U195" s="4"/>
      <c r="V195" s="4"/>
      <c r="W195" s="328">
        <v>0</v>
      </c>
      <c r="X195" s="327"/>
    </row>
    <row r="196" spans="2:24" s="326" customFormat="1" ht="22.5" customHeight="1" x14ac:dyDescent="0.25">
      <c r="B196" s="443" t="s">
        <v>711</v>
      </c>
      <c r="C196" s="443" t="s">
        <v>712</v>
      </c>
      <c r="D196" s="443" t="s">
        <v>31</v>
      </c>
      <c r="E196" s="443"/>
      <c r="F196" s="443" t="s">
        <v>660</v>
      </c>
      <c r="G196" s="443"/>
      <c r="H196" s="4"/>
      <c r="I196" s="367"/>
      <c r="J196" s="443"/>
      <c r="K196" s="443"/>
      <c r="L196" s="443"/>
      <c r="M196" s="443"/>
      <c r="N196" s="368"/>
      <c r="O196" s="443" t="s">
        <v>31</v>
      </c>
      <c r="P196" s="443"/>
      <c r="Q196" s="4"/>
      <c r="R196" s="4"/>
      <c r="S196" s="4"/>
      <c r="T196" s="4"/>
      <c r="U196" s="4"/>
      <c r="V196" s="4"/>
      <c r="W196" s="328">
        <v>0</v>
      </c>
      <c r="X196" s="327"/>
    </row>
    <row r="197" spans="2:24" s="326" customFormat="1" ht="22.5" customHeight="1" x14ac:dyDescent="0.25">
      <c r="B197" s="443" t="s">
        <v>714</v>
      </c>
      <c r="C197" s="443" t="s">
        <v>715</v>
      </c>
      <c r="D197" s="443" t="s">
        <v>31</v>
      </c>
      <c r="E197" s="443"/>
      <c r="F197" s="443" t="s">
        <v>660</v>
      </c>
      <c r="G197" s="443"/>
      <c r="H197" s="4"/>
      <c r="I197" s="367"/>
      <c r="J197" s="443"/>
      <c r="K197" s="443"/>
      <c r="L197" s="443"/>
      <c r="M197" s="443"/>
      <c r="N197" s="368"/>
      <c r="O197" s="443" t="s">
        <v>31</v>
      </c>
      <c r="P197" s="443"/>
      <c r="Q197" s="4"/>
      <c r="R197" s="4"/>
      <c r="S197" s="4"/>
      <c r="T197" s="4"/>
      <c r="U197" s="4"/>
      <c r="V197" s="4"/>
      <c r="W197" s="328">
        <v>0</v>
      </c>
      <c r="X197" s="327"/>
    </row>
    <row r="198" spans="2:24" s="326" customFormat="1" ht="22.5" customHeight="1" x14ac:dyDescent="0.25">
      <c r="B198" s="443" t="s">
        <v>716</v>
      </c>
      <c r="C198" s="443" t="s">
        <v>717</v>
      </c>
      <c r="D198" s="443" t="s">
        <v>31</v>
      </c>
      <c r="E198" s="443"/>
      <c r="F198" s="443" t="s">
        <v>660</v>
      </c>
      <c r="G198" s="443"/>
      <c r="H198" s="4"/>
      <c r="I198" s="367"/>
      <c r="J198" s="443"/>
      <c r="K198" s="443"/>
      <c r="L198" s="443"/>
      <c r="M198" s="443"/>
      <c r="N198" s="368"/>
      <c r="O198" s="443" t="s">
        <v>31</v>
      </c>
      <c r="P198" s="443"/>
      <c r="Q198" s="4"/>
      <c r="R198" s="4"/>
      <c r="S198" s="4"/>
      <c r="T198" s="4"/>
      <c r="U198" s="4"/>
      <c r="V198" s="4"/>
      <c r="W198" s="328">
        <v>0</v>
      </c>
      <c r="X198" s="327"/>
    </row>
    <row r="199" spans="2:24" s="326" customFormat="1" ht="22.5" customHeight="1" x14ac:dyDescent="0.25">
      <c r="B199" s="443" t="s">
        <v>718</v>
      </c>
      <c r="C199" s="443" t="s">
        <v>719</v>
      </c>
      <c r="D199" s="443" t="s">
        <v>31</v>
      </c>
      <c r="E199" s="443"/>
      <c r="F199" s="443" t="s">
        <v>660</v>
      </c>
      <c r="G199" s="443"/>
      <c r="H199" s="4"/>
      <c r="I199" s="367"/>
      <c r="J199" s="443"/>
      <c r="K199" s="443"/>
      <c r="L199" s="443"/>
      <c r="M199" s="443"/>
      <c r="N199" s="368"/>
      <c r="O199" s="443" t="s">
        <v>31</v>
      </c>
      <c r="P199" s="443"/>
      <c r="Q199" s="4"/>
      <c r="R199" s="4"/>
      <c r="S199" s="4"/>
      <c r="T199" s="4"/>
      <c r="U199" s="4"/>
      <c r="V199" s="4"/>
      <c r="W199" s="328">
        <v>0</v>
      </c>
      <c r="X199" s="327"/>
    </row>
    <row r="200" spans="2:24" s="326" customFormat="1" ht="22.5" customHeight="1" x14ac:dyDescent="0.25">
      <c r="B200" s="443" t="s">
        <v>720</v>
      </c>
      <c r="C200" s="443" t="s">
        <v>721</v>
      </c>
      <c r="D200" s="443" t="s">
        <v>31</v>
      </c>
      <c r="E200" s="443"/>
      <c r="F200" s="443" t="s">
        <v>660</v>
      </c>
      <c r="G200" s="443"/>
      <c r="H200" s="4"/>
      <c r="I200" s="367"/>
      <c r="J200" s="443"/>
      <c r="K200" s="443"/>
      <c r="L200" s="443"/>
      <c r="M200" s="443"/>
      <c r="N200" s="368"/>
      <c r="O200" s="443" t="s">
        <v>31</v>
      </c>
      <c r="P200" s="443"/>
      <c r="Q200" s="4"/>
      <c r="R200" s="4"/>
      <c r="S200" s="4"/>
      <c r="T200" s="4"/>
      <c r="U200" s="4"/>
      <c r="V200" s="4"/>
      <c r="W200" s="328">
        <v>0</v>
      </c>
      <c r="X200" s="327"/>
    </row>
    <row r="201" spans="2:24" s="326" customFormat="1" ht="11.25" customHeight="1" x14ac:dyDescent="0.25">
      <c r="B201" s="443" t="s">
        <v>722</v>
      </c>
      <c r="C201" s="443" t="s">
        <v>723</v>
      </c>
      <c r="D201" s="443" t="s">
        <v>31</v>
      </c>
      <c r="E201" s="443"/>
      <c r="F201" s="443" t="s">
        <v>660</v>
      </c>
      <c r="G201" s="443"/>
      <c r="H201" s="4"/>
      <c r="I201" s="367"/>
      <c r="J201" s="443"/>
      <c r="K201" s="443"/>
      <c r="L201" s="443"/>
      <c r="M201" s="443"/>
      <c r="N201" s="368"/>
      <c r="O201" s="443" t="s">
        <v>31</v>
      </c>
      <c r="P201" s="443"/>
      <c r="Q201" s="4"/>
      <c r="R201" s="4"/>
      <c r="S201" s="4"/>
      <c r="T201" s="4"/>
      <c r="U201" s="4"/>
      <c r="V201" s="4"/>
      <c r="W201" s="328">
        <v>0</v>
      </c>
      <c r="X201" s="327"/>
    </row>
    <row r="202" spans="2:24" s="326" customFormat="1" ht="33.75" customHeight="1" x14ac:dyDescent="0.25">
      <c r="B202" s="443" t="s">
        <v>724</v>
      </c>
      <c r="C202" s="443" t="s">
        <v>725</v>
      </c>
      <c r="D202" s="443" t="s">
        <v>31</v>
      </c>
      <c r="E202" s="443" t="s">
        <v>442</v>
      </c>
      <c r="F202" s="443" t="s">
        <v>660</v>
      </c>
      <c r="G202" s="443"/>
      <c r="H202" s="4"/>
      <c r="I202" s="367"/>
      <c r="J202" s="443"/>
      <c r="K202" s="443"/>
      <c r="L202" s="443"/>
      <c r="M202" s="443"/>
      <c r="N202" s="368"/>
      <c r="O202" s="443" t="s">
        <v>31</v>
      </c>
      <c r="P202" s="443"/>
      <c r="Q202" s="4"/>
      <c r="R202" s="4"/>
      <c r="S202" s="4"/>
      <c r="T202" s="4"/>
      <c r="U202" s="4"/>
      <c r="V202" s="4"/>
      <c r="W202" s="328">
        <v>0</v>
      </c>
      <c r="X202" s="327"/>
    </row>
    <row r="203" spans="2:24" s="326" customFormat="1" ht="22.5" customHeight="1" x14ac:dyDescent="0.25">
      <c r="B203" s="443" t="s">
        <v>726</v>
      </c>
      <c r="C203" s="443" t="s">
        <v>727</v>
      </c>
      <c r="D203" s="443" t="s">
        <v>31</v>
      </c>
      <c r="E203" s="443" t="s">
        <v>402</v>
      </c>
      <c r="F203" s="443" t="s">
        <v>660</v>
      </c>
      <c r="G203" s="443"/>
      <c r="H203" s="4"/>
      <c r="I203" s="367"/>
      <c r="J203" s="443"/>
      <c r="K203" s="443"/>
      <c r="L203" s="443"/>
      <c r="M203" s="443"/>
      <c r="N203" s="368"/>
      <c r="O203" s="443" t="s">
        <v>31</v>
      </c>
      <c r="P203" s="443"/>
      <c r="Q203" s="4"/>
      <c r="R203" s="4"/>
      <c r="S203" s="4"/>
      <c r="T203" s="4"/>
      <c r="U203" s="4"/>
      <c r="V203" s="4"/>
      <c r="W203" s="328">
        <v>0</v>
      </c>
      <c r="X203" s="327"/>
    </row>
    <row r="204" spans="2:24" s="326" customFormat="1" ht="22.5" customHeight="1" x14ac:dyDescent="0.25">
      <c r="B204" s="443" t="s">
        <v>728</v>
      </c>
      <c r="C204" s="443" t="s">
        <v>729</v>
      </c>
      <c r="D204" s="443" t="s">
        <v>31</v>
      </c>
      <c r="E204" s="443"/>
      <c r="F204" s="443" t="s">
        <v>660</v>
      </c>
      <c r="G204" s="443"/>
      <c r="H204" s="4"/>
      <c r="I204" s="367"/>
      <c r="J204" s="443"/>
      <c r="K204" s="443"/>
      <c r="L204" s="443"/>
      <c r="M204" s="443"/>
      <c r="N204" s="368"/>
      <c r="O204" s="443" t="s">
        <v>31</v>
      </c>
      <c r="P204" s="443"/>
      <c r="Q204" s="4"/>
      <c r="R204" s="4"/>
      <c r="S204" s="4"/>
      <c r="T204" s="4"/>
      <c r="U204" s="4"/>
      <c r="V204" s="4"/>
      <c r="W204" s="328">
        <v>0</v>
      </c>
      <c r="X204" s="327"/>
    </row>
    <row r="205" spans="2:24" s="326" customFormat="1" ht="22.5" customHeight="1" x14ac:dyDescent="0.25">
      <c r="B205" s="443" t="s">
        <v>730</v>
      </c>
      <c r="C205" s="443" t="s">
        <v>731</v>
      </c>
      <c r="D205" s="443" t="s">
        <v>31</v>
      </c>
      <c r="E205" s="443"/>
      <c r="F205" s="443" t="s">
        <v>660</v>
      </c>
      <c r="G205" s="443"/>
      <c r="H205" s="4"/>
      <c r="I205" s="367"/>
      <c r="J205" s="443"/>
      <c r="K205" s="443"/>
      <c r="L205" s="443"/>
      <c r="M205" s="443"/>
      <c r="N205" s="368"/>
      <c r="O205" s="443" t="s">
        <v>31</v>
      </c>
      <c r="P205" s="443"/>
      <c r="Q205" s="4"/>
      <c r="R205" s="4"/>
      <c r="S205" s="4"/>
      <c r="T205" s="4"/>
      <c r="U205" s="4"/>
      <c r="V205" s="4"/>
      <c r="W205" s="328">
        <v>0</v>
      </c>
      <c r="X205" s="327"/>
    </row>
    <row r="206" spans="2:24" s="326" customFormat="1" ht="22.5" customHeight="1" x14ac:dyDescent="0.25">
      <c r="B206" s="443" t="s">
        <v>732</v>
      </c>
      <c r="C206" s="443" t="s">
        <v>733</v>
      </c>
      <c r="D206" s="443" t="s">
        <v>31</v>
      </c>
      <c r="E206" s="443"/>
      <c r="F206" s="443" t="s">
        <v>660</v>
      </c>
      <c r="G206" s="443"/>
      <c r="H206" s="4"/>
      <c r="I206" s="367"/>
      <c r="J206" s="443"/>
      <c r="K206" s="443"/>
      <c r="L206" s="443"/>
      <c r="M206" s="443"/>
      <c r="N206" s="368"/>
      <c r="O206" s="443" t="s">
        <v>31</v>
      </c>
      <c r="P206" s="443"/>
      <c r="Q206" s="4"/>
      <c r="R206" s="4"/>
      <c r="S206" s="4"/>
      <c r="T206" s="4"/>
      <c r="U206" s="4"/>
      <c r="V206" s="4"/>
      <c r="W206" s="328">
        <v>0</v>
      </c>
      <c r="X206" s="327"/>
    </row>
    <row r="207" spans="2:24" s="326" customFormat="1" ht="22.5" customHeight="1" x14ac:dyDescent="0.25">
      <c r="B207" s="443" t="s">
        <v>734</v>
      </c>
      <c r="C207" s="443" t="s">
        <v>735</v>
      </c>
      <c r="D207" s="443" t="s">
        <v>31</v>
      </c>
      <c r="E207" s="443"/>
      <c r="F207" s="443" t="s">
        <v>660</v>
      </c>
      <c r="G207" s="443"/>
      <c r="H207" s="4"/>
      <c r="I207" s="367"/>
      <c r="J207" s="443"/>
      <c r="K207" s="443"/>
      <c r="L207" s="443"/>
      <c r="M207" s="443"/>
      <c r="N207" s="368"/>
      <c r="O207" s="443" t="s">
        <v>31</v>
      </c>
      <c r="P207" s="443"/>
      <c r="Q207" s="4"/>
      <c r="R207" s="4"/>
      <c r="S207" s="4"/>
      <c r="T207" s="4"/>
      <c r="U207" s="4"/>
      <c r="V207" s="4"/>
      <c r="W207" s="328">
        <v>0</v>
      </c>
      <c r="X207" s="327"/>
    </row>
    <row r="208" spans="2:24" s="326" customFormat="1" ht="22.5" customHeight="1" x14ac:dyDescent="0.25">
      <c r="B208" s="443" t="s">
        <v>736</v>
      </c>
      <c r="C208" s="443" t="s">
        <v>737</v>
      </c>
      <c r="D208" s="443" t="s">
        <v>31</v>
      </c>
      <c r="E208" s="443"/>
      <c r="F208" s="443" t="s">
        <v>660</v>
      </c>
      <c r="G208" s="443"/>
      <c r="H208" s="4"/>
      <c r="I208" s="367"/>
      <c r="J208" s="443"/>
      <c r="K208" s="443"/>
      <c r="L208" s="443"/>
      <c r="M208" s="443"/>
      <c r="N208" s="368"/>
      <c r="O208" s="443" t="s">
        <v>31</v>
      </c>
      <c r="P208" s="443"/>
      <c r="Q208" s="4"/>
      <c r="R208" s="4"/>
      <c r="S208" s="4"/>
      <c r="T208" s="4"/>
      <c r="U208" s="4"/>
      <c r="V208" s="4"/>
      <c r="W208" s="328">
        <v>0</v>
      </c>
      <c r="X208" s="327"/>
    </row>
    <row r="209" spans="2:24" s="326" customFormat="1" ht="22.5" customHeight="1" x14ac:dyDescent="0.25">
      <c r="B209" s="443" t="s">
        <v>738</v>
      </c>
      <c r="C209" s="443" t="s">
        <v>739</v>
      </c>
      <c r="D209" s="443" t="s">
        <v>31</v>
      </c>
      <c r="E209" s="443"/>
      <c r="F209" s="443" t="s">
        <v>660</v>
      </c>
      <c r="G209" s="443"/>
      <c r="H209" s="4"/>
      <c r="I209" s="367"/>
      <c r="J209" s="443"/>
      <c r="K209" s="443"/>
      <c r="L209" s="443"/>
      <c r="M209" s="443"/>
      <c r="N209" s="368"/>
      <c r="O209" s="443" t="s">
        <v>31</v>
      </c>
      <c r="P209" s="443"/>
      <c r="Q209" s="4"/>
      <c r="R209" s="4"/>
      <c r="S209" s="4"/>
      <c r="T209" s="4"/>
      <c r="U209" s="4"/>
      <c r="V209" s="4"/>
      <c r="W209" s="328">
        <v>0</v>
      </c>
      <c r="X209" s="327"/>
    </row>
    <row r="210" spans="2:24" s="326" customFormat="1" ht="11.25" customHeight="1" x14ac:dyDescent="0.25">
      <c r="B210" s="443" t="s">
        <v>740</v>
      </c>
      <c r="C210" s="443" t="s">
        <v>741</v>
      </c>
      <c r="D210" s="443" t="s">
        <v>31</v>
      </c>
      <c r="E210" s="443"/>
      <c r="F210" s="443" t="s">
        <v>660</v>
      </c>
      <c r="G210" s="443"/>
      <c r="H210" s="4"/>
      <c r="I210" s="367"/>
      <c r="J210" s="443"/>
      <c r="K210" s="443"/>
      <c r="L210" s="443"/>
      <c r="M210" s="443"/>
      <c r="N210" s="368"/>
      <c r="O210" s="443" t="s">
        <v>31</v>
      </c>
      <c r="P210" s="443"/>
      <c r="Q210" s="4"/>
      <c r="R210" s="4"/>
      <c r="S210" s="4"/>
      <c r="T210" s="4"/>
      <c r="U210" s="4"/>
      <c r="V210" s="4"/>
      <c r="W210" s="328">
        <v>0</v>
      </c>
      <c r="X210" s="327"/>
    </row>
    <row r="211" spans="2:24" s="326" customFormat="1" ht="22.5" customHeight="1" x14ac:dyDescent="0.25">
      <c r="B211" s="443" t="s">
        <v>742</v>
      </c>
      <c r="C211" s="443" t="s">
        <v>743</v>
      </c>
      <c r="D211" s="443" t="s">
        <v>31</v>
      </c>
      <c r="E211" s="443"/>
      <c r="F211" s="443" t="s">
        <v>660</v>
      </c>
      <c r="G211" s="443"/>
      <c r="H211" s="4"/>
      <c r="I211" s="367"/>
      <c r="J211" s="443"/>
      <c r="K211" s="443"/>
      <c r="L211" s="443"/>
      <c r="M211" s="443"/>
      <c r="N211" s="368"/>
      <c r="O211" s="443" t="s">
        <v>31</v>
      </c>
      <c r="P211" s="443"/>
      <c r="Q211" s="4"/>
      <c r="R211" s="4"/>
      <c r="S211" s="4"/>
      <c r="T211" s="4"/>
      <c r="U211" s="4"/>
      <c r="V211" s="4"/>
      <c r="W211" s="328">
        <v>0</v>
      </c>
      <c r="X211" s="327"/>
    </row>
    <row r="212" spans="2:24" s="326" customFormat="1" ht="22.5" customHeight="1" x14ac:dyDescent="0.25">
      <c r="B212" s="443" t="s">
        <v>744</v>
      </c>
      <c r="C212" s="443" t="s">
        <v>745</v>
      </c>
      <c r="D212" s="443" t="s">
        <v>31</v>
      </c>
      <c r="E212" s="443" t="s">
        <v>555</v>
      </c>
      <c r="F212" s="443" t="s">
        <v>660</v>
      </c>
      <c r="G212" s="443"/>
      <c r="H212" s="4"/>
      <c r="I212" s="367"/>
      <c r="J212" s="443"/>
      <c r="K212" s="443"/>
      <c r="L212" s="443"/>
      <c r="M212" s="443"/>
      <c r="N212" s="368"/>
      <c r="O212" s="443" t="s">
        <v>31</v>
      </c>
      <c r="P212" s="443"/>
      <c r="Q212" s="4"/>
      <c r="R212" s="4"/>
      <c r="S212" s="4"/>
      <c r="T212" s="4"/>
      <c r="U212" s="4"/>
      <c r="V212" s="4"/>
      <c r="W212" s="328">
        <v>0</v>
      </c>
      <c r="X212" s="327"/>
    </row>
    <row r="213" spans="2:24" s="326" customFormat="1" ht="22.5" customHeight="1" x14ac:dyDescent="0.25">
      <c r="B213" s="443" t="s">
        <v>746</v>
      </c>
      <c r="C213" s="443" t="s">
        <v>747</v>
      </c>
      <c r="D213" s="443" t="s">
        <v>31</v>
      </c>
      <c r="E213" s="443"/>
      <c r="F213" s="443" t="s">
        <v>660</v>
      </c>
      <c r="G213" s="443"/>
      <c r="H213" s="4"/>
      <c r="I213" s="367"/>
      <c r="J213" s="443"/>
      <c r="K213" s="443"/>
      <c r="L213" s="443"/>
      <c r="M213" s="443"/>
      <c r="N213" s="368"/>
      <c r="O213" s="443" t="s">
        <v>31</v>
      </c>
      <c r="P213" s="443"/>
      <c r="Q213" s="4"/>
      <c r="R213" s="4"/>
      <c r="S213" s="4"/>
      <c r="T213" s="4"/>
      <c r="U213" s="4"/>
      <c r="V213" s="4"/>
      <c r="W213" s="328">
        <v>0</v>
      </c>
      <c r="X213" s="327"/>
    </row>
    <row r="214" spans="2:24" s="326" customFormat="1" ht="22.5" customHeight="1" x14ac:dyDescent="0.25">
      <c r="B214" s="443" t="s">
        <v>748</v>
      </c>
      <c r="C214" s="443" t="s">
        <v>749</v>
      </c>
      <c r="D214" s="443" t="s">
        <v>31</v>
      </c>
      <c r="E214" s="443"/>
      <c r="F214" s="443" t="s">
        <v>660</v>
      </c>
      <c r="G214" s="443"/>
      <c r="H214" s="4"/>
      <c r="I214" s="367"/>
      <c r="J214" s="443"/>
      <c r="K214" s="443"/>
      <c r="L214" s="443"/>
      <c r="M214" s="443"/>
      <c r="N214" s="368"/>
      <c r="O214" s="443" t="s">
        <v>31</v>
      </c>
      <c r="P214" s="443"/>
      <c r="Q214" s="4"/>
      <c r="R214" s="4"/>
      <c r="S214" s="4"/>
      <c r="T214" s="4"/>
      <c r="U214" s="4"/>
      <c r="V214" s="4"/>
      <c r="W214" s="328">
        <v>0</v>
      </c>
      <c r="X214" s="327"/>
    </row>
    <row r="215" spans="2:24" s="326" customFormat="1" ht="22.5" customHeight="1" x14ac:dyDescent="0.25">
      <c r="B215" s="443" t="s">
        <v>750</v>
      </c>
      <c r="C215" s="443" t="s">
        <v>751</v>
      </c>
      <c r="D215" s="443" t="s">
        <v>31</v>
      </c>
      <c r="E215" s="443"/>
      <c r="F215" s="443" t="s">
        <v>660</v>
      </c>
      <c r="G215" s="443"/>
      <c r="H215" s="4"/>
      <c r="I215" s="367"/>
      <c r="J215" s="443"/>
      <c r="K215" s="443"/>
      <c r="L215" s="443"/>
      <c r="M215" s="443"/>
      <c r="N215" s="368"/>
      <c r="O215" s="443" t="s">
        <v>31</v>
      </c>
      <c r="P215" s="443"/>
      <c r="Q215" s="4"/>
      <c r="R215" s="4"/>
      <c r="S215" s="4"/>
      <c r="T215" s="4"/>
      <c r="U215" s="4"/>
      <c r="V215" s="4"/>
      <c r="W215" s="328">
        <v>0</v>
      </c>
      <c r="X215" s="327"/>
    </row>
    <row r="216" spans="2:24" s="326" customFormat="1" ht="22.5" customHeight="1" x14ac:dyDescent="0.25">
      <c r="B216" s="443" t="s">
        <v>752</v>
      </c>
      <c r="C216" s="443" t="s">
        <v>753</v>
      </c>
      <c r="D216" s="443" t="s">
        <v>31</v>
      </c>
      <c r="E216" s="443"/>
      <c r="F216" s="443" t="s">
        <v>660</v>
      </c>
      <c r="G216" s="443"/>
      <c r="H216" s="4"/>
      <c r="I216" s="367"/>
      <c r="J216" s="443"/>
      <c r="K216" s="443"/>
      <c r="L216" s="443"/>
      <c r="M216" s="443"/>
      <c r="N216" s="368"/>
      <c r="O216" s="443" t="s">
        <v>31</v>
      </c>
      <c r="P216" s="443"/>
      <c r="Q216" s="4"/>
      <c r="R216" s="4"/>
      <c r="S216" s="4"/>
      <c r="T216" s="4"/>
      <c r="U216" s="4"/>
      <c r="V216" s="4"/>
      <c r="W216" s="328">
        <v>0</v>
      </c>
      <c r="X216" s="327"/>
    </row>
    <row r="217" spans="2:24" s="326" customFormat="1" ht="33.75" customHeight="1" x14ac:dyDescent="0.25">
      <c r="B217" s="443" t="s">
        <v>754</v>
      </c>
      <c r="C217" s="443" t="s">
        <v>755</v>
      </c>
      <c r="D217" s="443" t="s">
        <v>31</v>
      </c>
      <c r="E217" s="443"/>
      <c r="F217" s="443" t="s">
        <v>660</v>
      </c>
      <c r="G217" s="443"/>
      <c r="H217" s="4"/>
      <c r="I217" s="367"/>
      <c r="J217" s="443"/>
      <c r="K217" s="443"/>
      <c r="L217" s="443"/>
      <c r="M217" s="443"/>
      <c r="N217" s="368"/>
      <c r="O217" s="443" t="s">
        <v>31</v>
      </c>
      <c r="P217" s="443"/>
      <c r="Q217" s="4"/>
      <c r="R217" s="4"/>
      <c r="S217" s="4"/>
      <c r="T217" s="4"/>
      <c r="U217" s="4"/>
      <c r="V217" s="4"/>
      <c r="W217" s="328">
        <v>0</v>
      </c>
      <c r="X217" s="327"/>
    </row>
    <row r="218" spans="2:24" s="326" customFormat="1" ht="22.5" customHeight="1" x14ac:dyDescent="0.25">
      <c r="B218" s="443" t="s">
        <v>756</v>
      </c>
      <c r="C218" s="443" t="s">
        <v>757</v>
      </c>
      <c r="D218" s="443" t="s">
        <v>31</v>
      </c>
      <c r="E218" s="443"/>
      <c r="F218" s="443" t="s">
        <v>660</v>
      </c>
      <c r="G218" s="443"/>
      <c r="H218" s="4"/>
      <c r="I218" s="367"/>
      <c r="J218" s="443"/>
      <c r="K218" s="443"/>
      <c r="L218" s="443"/>
      <c r="M218" s="443"/>
      <c r="N218" s="368"/>
      <c r="O218" s="443" t="s">
        <v>31</v>
      </c>
      <c r="P218" s="443"/>
      <c r="Q218" s="4"/>
      <c r="R218" s="4"/>
      <c r="S218" s="4"/>
      <c r="T218" s="4"/>
      <c r="U218" s="4"/>
      <c r="V218" s="4"/>
      <c r="W218" s="328">
        <v>0</v>
      </c>
      <c r="X218" s="327"/>
    </row>
    <row r="219" spans="2:24" s="326" customFormat="1" ht="22.5" customHeight="1" x14ac:dyDescent="0.25">
      <c r="B219" s="443" t="s">
        <v>758</v>
      </c>
      <c r="C219" s="443" t="s">
        <v>759</v>
      </c>
      <c r="D219" s="443" t="s">
        <v>31</v>
      </c>
      <c r="E219" s="443" t="s">
        <v>463</v>
      </c>
      <c r="F219" s="443" t="s">
        <v>660</v>
      </c>
      <c r="G219" s="443"/>
      <c r="H219" s="4"/>
      <c r="I219" s="367"/>
      <c r="J219" s="443"/>
      <c r="K219" s="443"/>
      <c r="L219" s="443"/>
      <c r="M219" s="443"/>
      <c r="N219" s="368"/>
      <c r="O219" s="443" t="s">
        <v>31</v>
      </c>
      <c r="P219" s="443"/>
      <c r="Q219" s="4"/>
      <c r="R219" s="4"/>
      <c r="S219" s="4"/>
      <c r="T219" s="4"/>
      <c r="U219" s="4"/>
      <c r="V219" s="4"/>
      <c r="W219" s="328">
        <v>0</v>
      </c>
      <c r="X219" s="327"/>
    </row>
    <row r="220" spans="2:24" s="326" customFormat="1" ht="22.5" customHeight="1" x14ac:dyDescent="0.25">
      <c r="B220" s="443" t="s">
        <v>760</v>
      </c>
      <c r="C220" s="443" t="s">
        <v>761</v>
      </c>
      <c r="D220" s="443" t="s">
        <v>31</v>
      </c>
      <c r="E220" s="443" t="s">
        <v>463</v>
      </c>
      <c r="F220" s="443" t="s">
        <v>660</v>
      </c>
      <c r="G220" s="443"/>
      <c r="H220" s="4"/>
      <c r="I220" s="367"/>
      <c r="J220" s="443"/>
      <c r="K220" s="443"/>
      <c r="L220" s="443"/>
      <c r="M220" s="443"/>
      <c r="N220" s="368"/>
      <c r="O220" s="443" t="s">
        <v>31</v>
      </c>
      <c r="P220" s="443"/>
      <c r="Q220" s="4"/>
      <c r="R220" s="4"/>
      <c r="S220" s="4"/>
      <c r="T220" s="4"/>
      <c r="U220" s="4"/>
      <c r="V220" s="4"/>
      <c r="W220" s="328">
        <v>0</v>
      </c>
      <c r="X220" s="327"/>
    </row>
    <row r="221" spans="2:24" s="326" customFormat="1" ht="22.5" customHeight="1" x14ac:dyDescent="0.25">
      <c r="B221" s="443" t="s">
        <v>762</v>
      </c>
      <c r="C221" s="443" t="s">
        <v>763</v>
      </c>
      <c r="D221" s="443" t="s">
        <v>31</v>
      </c>
      <c r="E221" s="443"/>
      <c r="F221" s="443" t="s">
        <v>660</v>
      </c>
      <c r="G221" s="443"/>
      <c r="H221" s="4"/>
      <c r="I221" s="367"/>
      <c r="J221" s="443"/>
      <c r="K221" s="443"/>
      <c r="L221" s="443"/>
      <c r="M221" s="443"/>
      <c r="N221" s="368"/>
      <c r="O221" s="443" t="s">
        <v>31</v>
      </c>
      <c r="P221" s="443"/>
      <c r="Q221" s="4"/>
      <c r="R221" s="4"/>
      <c r="S221" s="4"/>
      <c r="T221" s="4"/>
      <c r="U221" s="4"/>
      <c r="V221" s="4"/>
      <c r="W221" s="328">
        <v>0</v>
      </c>
      <c r="X221" s="327"/>
    </row>
    <row r="222" spans="2:24" s="326" customFormat="1" ht="22.5" customHeight="1" x14ac:dyDescent="0.25">
      <c r="B222" s="443" t="s">
        <v>1774</v>
      </c>
      <c r="C222" s="443" t="s">
        <v>1785</v>
      </c>
      <c r="D222" s="443" t="s">
        <v>31</v>
      </c>
      <c r="E222" s="443"/>
      <c r="F222" s="443" t="s">
        <v>660</v>
      </c>
      <c r="G222" s="443"/>
      <c r="H222" s="4"/>
      <c r="I222" s="367"/>
      <c r="J222" s="443"/>
      <c r="K222" s="443"/>
      <c r="L222" s="443"/>
      <c r="M222" s="443"/>
      <c r="N222" s="368"/>
      <c r="O222" s="443" t="s">
        <v>31</v>
      </c>
      <c r="P222" s="443"/>
      <c r="Q222" s="4"/>
      <c r="R222" s="4"/>
      <c r="S222" s="4"/>
      <c r="T222" s="4"/>
      <c r="U222" s="4"/>
      <c r="V222" s="4"/>
      <c r="W222" s="328">
        <v>0</v>
      </c>
      <c r="X222" s="327"/>
    </row>
    <row r="223" spans="2:24" s="326" customFormat="1" ht="22.5" customHeight="1" x14ac:dyDescent="0.25">
      <c r="B223" s="443" t="s">
        <v>1775</v>
      </c>
      <c r="C223" s="443" t="s">
        <v>1795</v>
      </c>
      <c r="D223" s="443" t="s">
        <v>31</v>
      </c>
      <c r="E223" s="443"/>
      <c r="F223" s="443" t="s">
        <v>660</v>
      </c>
      <c r="G223" s="443"/>
      <c r="H223" s="4"/>
      <c r="I223" s="367"/>
      <c r="J223" s="443"/>
      <c r="K223" s="443"/>
      <c r="L223" s="443"/>
      <c r="M223" s="443"/>
      <c r="N223" s="368"/>
      <c r="O223" s="443" t="s">
        <v>31</v>
      </c>
      <c r="P223" s="443"/>
      <c r="Q223" s="4"/>
      <c r="R223" s="4"/>
      <c r="S223" s="4"/>
      <c r="T223" s="4"/>
      <c r="U223" s="4"/>
      <c r="V223" s="4"/>
      <c r="W223" s="328">
        <v>0</v>
      </c>
      <c r="X223" s="327"/>
    </row>
    <row r="224" spans="2:24" s="326" customFormat="1" ht="22.5" customHeight="1" x14ac:dyDescent="0.25">
      <c r="B224" s="443" t="s">
        <v>1776</v>
      </c>
      <c r="C224" s="443" t="s">
        <v>1782</v>
      </c>
      <c r="D224" s="443" t="s">
        <v>31</v>
      </c>
      <c r="E224" s="443"/>
      <c r="F224" s="443" t="s">
        <v>660</v>
      </c>
      <c r="G224" s="443"/>
      <c r="H224" s="4"/>
      <c r="I224" s="367"/>
      <c r="J224" s="443"/>
      <c r="K224" s="443"/>
      <c r="L224" s="443"/>
      <c r="M224" s="443"/>
      <c r="N224" s="368"/>
      <c r="O224" s="443" t="s">
        <v>31</v>
      </c>
      <c r="P224" s="443"/>
      <c r="Q224" s="4"/>
      <c r="R224" s="4"/>
      <c r="S224" s="4"/>
      <c r="T224" s="4"/>
      <c r="U224" s="4"/>
      <c r="V224" s="4"/>
      <c r="W224" s="328">
        <v>0</v>
      </c>
      <c r="X224" s="327"/>
    </row>
    <row r="225" spans="2:24" s="326" customFormat="1" ht="22.5" customHeight="1" x14ac:dyDescent="0.25">
      <c r="B225" s="443" t="s">
        <v>1777</v>
      </c>
      <c r="C225" s="443" t="s">
        <v>1779</v>
      </c>
      <c r="D225" s="443" t="s">
        <v>31</v>
      </c>
      <c r="E225" s="443"/>
      <c r="F225" s="443" t="s">
        <v>660</v>
      </c>
      <c r="G225" s="443"/>
      <c r="H225" s="4"/>
      <c r="I225" s="367"/>
      <c r="J225" s="443"/>
      <c r="K225" s="443"/>
      <c r="L225" s="443"/>
      <c r="M225" s="443"/>
      <c r="N225" s="368"/>
      <c r="O225" s="443" t="s">
        <v>31</v>
      </c>
      <c r="P225" s="443"/>
      <c r="Q225" s="4"/>
      <c r="R225" s="4"/>
      <c r="S225" s="4"/>
      <c r="T225" s="4"/>
      <c r="U225" s="4"/>
      <c r="V225" s="4"/>
      <c r="W225" s="328">
        <v>0</v>
      </c>
      <c r="X225" s="327"/>
    </row>
    <row r="226" spans="2:24" s="326" customFormat="1" ht="33.75" customHeight="1" x14ac:dyDescent="0.25">
      <c r="B226" s="443" t="s">
        <v>1778</v>
      </c>
      <c r="C226" s="443" t="s">
        <v>1799</v>
      </c>
      <c r="D226" s="443" t="s">
        <v>31</v>
      </c>
      <c r="E226" s="443"/>
      <c r="F226" s="443" t="s">
        <v>660</v>
      </c>
      <c r="G226" s="443"/>
      <c r="H226" s="4"/>
      <c r="I226" s="367"/>
      <c r="J226" s="443"/>
      <c r="K226" s="443"/>
      <c r="L226" s="443"/>
      <c r="M226" s="443"/>
      <c r="N226" s="368"/>
      <c r="O226" s="443" t="s">
        <v>31</v>
      </c>
      <c r="P226" s="443"/>
      <c r="Q226" s="4"/>
      <c r="R226" s="4"/>
      <c r="S226" s="4"/>
      <c r="T226" s="4"/>
      <c r="U226" s="4"/>
      <c r="V226" s="4"/>
      <c r="W226" s="328">
        <v>0</v>
      </c>
      <c r="X226" s="327"/>
    </row>
    <row r="227" spans="2:24" s="248" customFormat="1" ht="33.75" customHeight="1" x14ac:dyDescent="0.25">
      <c r="B227" s="444" t="s">
        <v>764</v>
      </c>
      <c r="C227" s="444" t="s">
        <v>765</v>
      </c>
      <c r="D227" s="476" t="s">
        <v>766</v>
      </c>
      <c r="E227" s="477"/>
      <c r="F227" s="477"/>
      <c r="G227" s="477"/>
      <c r="H227" s="477"/>
      <c r="I227" s="477"/>
      <c r="J227" s="477"/>
      <c r="K227" s="477"/>
      <c r="L227" s="477"/>
      <c r="M227" s="477"/>
      <c r="N227" s="477"/>
      <c r="O227" s="477"/>
      <c r="P227" s="477"/>
      <c r="Q227" s="477"/>
      <c r="R227" s="477"/>
      <c r="S227" s="477"/>
      <c r="T227" s="477"/>
      <c r="U227" s="477"/>
      <c r="V227" s="477"/>
      <c r="W227" s="477"/>
      <c r="X227" s="327"/>
    </row>
    <row r="228" spans="2:24" ht="33.75" x14ac:dyDescent="0.25">
      <c r="B228" s="6" t="s">
        <v>767</v>
      </c>
      <c r="C228" s="6" t="s">
        <v>768</v>
      </c>
      <c r="D228" s="6"/>
      <c r="E228" s="7" t="s">
        <v>769</v>
      </c>
      <c r="F228" s="7"/>
      <c r="G228" s="443"/>
      <c r="H228" s="255"/>
      <c r="I228" s="369"/>
      <c r="J228" s="443"/>
      <c r="K228" s="443"/>
      <c r="L228" s="443"/>
      <c r="M228" s="6"/>
      <c r="N228" s="372"/>
      <c r="O228" s="6"/>
      <c r="P228" s="443"/>
      <c r="Q228" s="4"/>
      <c r="R228" s="4"/>
      <c r="S228" s="4"/>
      <c r="T228" s="4"/>
      <c r="U228" s="4"/>
      <c r="V228" s="4"/>
      <c r="W228" s="328">
        <v>0</v>
      </c>
      <c r="X228" s="327"/>
    </row>
    <row r="229" spans="2:24" s="248" customFormat="1" ht="55.5" customHeight="1" x14ac:dyDescent="0.25">
      <c r="B229" s="444" t="s">
        <v>770</v>
      </c>
      <c r="C229" s="444" t="s">
        <v>771</v>
      </c>
      <c r="D229" s="476" t="s">
        <v>772</v>
      </c>
      <c r="E229" s="477"/>
      <c r="F229" s="477"/>
      <c r="G229" s="477"/>
      <c r="H229" s="477"/>
      <c r="I229" s="477"/>
      <c r="J229" s="477"/>
      <c r="K229" s="477"/>
      <c r="L229" s="477"/>
      <c r="M229" s="477"/>
      <c r="N229" s="477"/>
      <c r="O229" s="477"/>
      <c r="P229" s="477"/>
      <c r="Q229" s="477"/>
      <c r="R229" s="477"/>
      <c r="S229" s="477"/>
      <c r="T229" s="477"/>
      <c r="U229" s="477"/>
      <c r="V229" s="477"/>
      <c r="W229" s="477"/>
      <c r="X229" s="327"/>
    </row>
    <row r="230" spans="2:24" s="326" customFormat="1" ht="22.5" x14ac:dyDescent="0.25">
      <c r="B230" s="443" t="s">
        <v>773</v>
      </c>
      <c r="C230" s="443" t="s">
        <v>774</v>
      </c>
      <c r="D230" s="443"/>
      <c r="E230" s="443" t="s">
        <v>775</v>
      </c>
      <c r="F230" s="443"/>
      <c r="G230" s="443"/>
      <c r="H230" s="4"/>
      <c r="I230" s="367"/>
      <c r="J230" s="443"/>
      <c r="K230" s="443"/>
      <c r="L230" s="443"/>
      <c r="M230" s="443"/>
      <c r="N230" s="368"/>
      <c r="O230" s="443"/>
      <c r="P230" s="443"/>
      <c r="Q230" s="4"/>
      <c r="R230" s="4"/>
      <c r="S230" s="4"/>
      <c r="T230" s="4"/>
      <c r="U230" s="4"/>
      <c r="V230" s="4"/>
      <c r="W230" s="328">
        <v>0</v>
      </c>
      <c r="X230" s="327"/>
    </row>
    <row r="231" spans="2:24" s="326" customFormat="1" x14ac:dyDescent="0.25">
      <c r="B231" s="443" t="s">
        <v>776</v>
      </c>
      <c r="C231" s="443" t="s">
        <v>777</v>
      </c>
      <c r="D231" s="443" t="s">
        <v>31</v>
      </c>
      <c r="E231" s="443" t="s">
        <v>778</v>
      </c>
      <c r="F231" s="443"/>
      <c r="G231" s="443"/>
      <c r="H231" s="4"/>
      <c r="I231" s="367"/>
      <c r="J231" s="443"/>
      <c r="K231" s="252"/>
      <c r="L231" s="252"/>
      <c r="M231" s="443"/>
      <c r="N231" s="368"/>
      <c r="O231" s="443"/>
      <c r="P231" s="443"/>
      <c r="Q231" s="4"/>
      <c r="R231" s="4"/>
      <c r="S231" s="4"/>
      <c r="T231" s="4"/>
      <c r="U231" s="4"/>
      <c r="V231" s="4"/>
      <c r="W231" s="328">
        <v>0</v>
      </c>
      <c r="X231" s="327"/>
    </row>
    <row r="232" spans="2:24" s="248" customFormat="1" ht="33.75" customHeight="1" x14ac:dyDescent="0.25">
      <c r="B232" s="444" t="s">
        <v>779</v>
      </c>
      <c r="C232" s="444" t="s">
        <v>780</v>
      </c>
      <c r="D232" s="476" t="s">
        <v>781</v>
      </c>
      <c r="E232" s="477"/>
      <c r="F232" s="477"/>
      <c r="G232" s="477"/>
      <c r="H232" s="477"/>
      <c r="I232" s="477"/>
      <c r="J232" s="477"/>
      <c r="K232" s="477"/>
      <c r="L232" s="477"/>
      <c r="M232" s="477"/>
      <c r="N232" s="477"/>
      <c r="O232" s="477"/>
      <c r="P232" s="477"/>
      <c r="Q232" s="477"/>
      <c r="R232" s="477"/>
      <c r="S232" s="477"/>
      <c r="T232" s="477"/>
      <c r="U232" s="477"/>
      <c r="V232" s="477"/>
      <c r="W232" s="477"/>
      <c r="X232" s="327"/>
    </row>
    <row r="233" spans="2:24" s="326" customFormat="1" ht="56.25" x14ac:dyDescent="0.25">
      <c r="B233" s="443" t="s">
        <v>782</v>
      </c>
      <c r="C233" s="443" t="s">
        <v>783</v>
      </c>
      <c r="D233" s="443"/>
      <c r="E233" s="443" t="s">
        <v>769</v>
      </c>
      <c r="F233" s="443"/>
      <c r="G233" s="443"/>
      <c r="H233" s="4"/>
      <c r="I233" s="367"/>
      <c r="J233" s="443"/>
      <c r="K233" s="443"/>
      <c r="L233" s="443"/>
      <c r="M233" s="443"/>
      <c r="N233" s="368"/>
      <c r="O233" s="443"/>
      <c r="P233" s="443"/>
      <c r="Q233" s="4"/>
      <c r="R233" s="4"/>
      <c r="S233" s="4"/>
      <c r="T233" s="4"/>
      <c r="U233" s="4"/>
      <c r="V233" s="4"/>
      <c r="W233" s="328">
        <v>0</v>
      </c>
      <c r="X233" s="327"/>
    </row>
    <row r="234" spans="2:24" s="326" customFormat="1" ht="168.75" x14ac:dyDescent="0.25">
      <c r="B234" s="443" t="s">
        <v>68</v>
      </c>
      <c r="C234" s="443" t="s">
        <v>116</v>
      </c>
      <c r="D234" s="443" t="s">
        <v>35</v>
      </c>
      <c r="E234" s="443"/>
      <c r="F234" s="443" t="s">
        <v>1975</v>
      </c>
      <c r="G234" s="443" t="s">
        <v>257</v>
      </c>
      <c r="H234" s="4">
        <v>30.47</v>
      </c>
      <c r="I234" s="367">
        <v>39.619999999999997</v>
      </c>
      <c r="J234" s="443" t="s">
        <v>1985</v>
      </c>
      <c r="K234" s="443" t="s">
        <v>1986</v>
      </c>
      <c r="L234" s="443" t="s">
        <v>257</v>
      </c>
      <c r="M234" s="443" t="s">
        <v>59</v>
      </c>
      <c r="N234" s="368" t="s">
        <v>30</v>
      </c>
      <c r="O234" s="443" t="s">
        <v>35</v>
      </c>
      <c r="P234" s="443" t="s">
        <v>2128</v>
      </c>
      <c r="Q234" s="4">
        <v>2.97</v>
      </c>
      <c r="R234" s="4">
        <v>0.55000000000000004</v>
      </c>
      <c r="S234" s="4">
        <v>10.66</v>
      </c>
      <c r="T234" s="4">
        <v>15.88</v>
      </c>
      <c r="U234" s="4">
        <v>0.22</v>
      </c>
      <c r="V234" s="4">
        <v>0</v>
      </c>
      <c r="W234" s="328">
        <v>30.28</v>
      </c>
      <c r="X234" s="327"/>
    </row>
    <row r="235" spans="2:24" s="248" customFormat="1" ht="56.25" customHeight="1" x14ac:dyDescent="0.25">
      <c r="B235" s="444" t="s">
        <v>784</v>
      </c>
      <c r="C235" s="444" t="s">
        <v>785</v>
      </c>
      <c r="D235" s="476" t="s">
        <v>786</v>
      </c>
      <c r="E235" s="477"/>
      <c r="F235" s="477"/>
      <c r="G235" s="477"/>
      <c r="H235" s="477"/>
      <c r="I235" s="477"/>
      <c r="J235" s="477"/>
      <c r="K235" s="477"/>
      <c r="L235" s="477"/>
      <c r="M235" s="477"/>
      <c r="N235" s="477"/>
      <c r="O235" s="477"/>
      <c r="P235" s="477"/>
      <c r="Q235" s="477"/>
      <c r="R235" s="477"/>
      <c r="S235" s="477"/>
      <c r="T235" s="477"/>
      <c r="U235" s="477"/>
      <c r="V235" s="477"/>
      <c r="W235" s="477"/>
      <c r="X235" s="327"/>
    </row>
    <row r="236" spans="2:24" ht="56.25" x14ac:dyDescent="0.25">
      <c r="B236" s="443" t="s">
        <v>14</v>
      </c>
      <c r="C236" s="443" t="s">
        <v>787</v>
      </c>
      <c r="D236" s="6"/>
      <c r="E236" s="7" t="s">
        <v>769</v>
      </c>
      <c r="F236" s="7"/>
      <c r="G236" s="443"/>
      <c r="H236" s="255"/>
      <c r="I236" s="369"/>
      <c r="J236" s="443"/>
      <c r="K236" s="443"/>
      <c r="L236" s="443"/>
      <c r="M236" s="6"/>
      <c r="N236" s="372"/>
      <c r="O236" s="6"/>
      <c r="P236" s="443"/>
      <c r="Q236" s="4"/>
      <c r="R236" s="4"/>
      <c r="S236" s="4"/>
      <c r="T236" s="4"/>
      <c r="U236" s="4"/>
      <c r="V236" s="4"/>
      <c r="W236" s="328">
        <v>0</v>
      </c>
      <c r="X236" s="327"/>
    </row>
    <row r="237" spans="2:24" s="326" customFormat="1" ht="67.5" x14ac:dyDescent="0.25">
      <c r="B237" s="443" t="s">
        <v>143</v>
      </c>
      <c r="C237" s="443" t="s">
        <v>144</v>
      </c>
      <c r="D237" s="443" t="s">
        <v>2046</v>
      </c>
      <c r="E237" s="443" t="s">
        <v>14</v>
      </c>
      <c r="F237" s="443" t="s">
        <v>2047</v>
      </c>
      <c r="G237" s="443" t="s">
        <v>2048</v>
      </c>
      <c r="H237" s="4">
        <v>5</v>
      </c>
      <c r="I237" s="367">
        <v>0</v>
      </c>
      <c r="J237" s="443" t="s">
        <v>257</v>
      </c>
      <c r="K237" s="443" t="s">
        <v>257</v>
      </c>
      <c r="L237" s="443" t="s">
        <v>257</v>
      </c>
      <c r="M237" s="443" t="s">
        <v>126</v>
      </c>
      <c r="N237" s="368" t="s">
        <v>84</v>
      </c>
      <c r="O237" s="443" t="s">
        <v>35</v>
      </c>
      <c r="P237" s="443">
        <v>0</v>
      </c>
      <c r="Q237" s="4">
        <v>0</v>
      </c>
      <c r="R237" s="4">
        <v>0</v>
      </c>
      <c r="S237" s="4">
        <v>0</v>
      </c>
      <c r="T237" s="4">
        <v>0</v>
      </c>
      <c r="U237" s="4">
        <v>0</v>
      </c>
      <c r="V237" s="4">
        <v>1.5</v>
      </c>
      <c r="W237" s="328">
        <v>1.5</v>
      </c>
      <c r="X237" s="327"/>
    </row>
    <row r="238" spans="2:24" ht="45" x14ac:dyDescent="0.25">
      <c r="B238" s="443" t="s">
        <v>788</v>
      </c>
      <c r="C238" s="443" t="s">
        <v>789</v>
      </c>
      <c r="D238" s="6" t="s">
        <v>31</v>
      </c>
      <c r="E238" s="7" t="s">
        <v>14</v>
      </c>
      <c r="F238" s="7"/>
      <c r="G238" s="6" t="s">
        <v>31</v>
      </c>
      <c r="H238" s="255"/>
      <c r="I238" s="369"/>
      <c r="J238" s="443"/>
      <c r="K238" s="443"/>
      <c r="L238" s="443"/>
      <c r="M238" s="6"/>
      <c r="N238" s="372"/>
      <c r="O238" s="6"/>
      <c r="P238" s="443"/>
      <c r="Q238" s="4"/>
      <c r="R238" s="4"/>
      <c r="S238" s="4"/>
      <c r="T238" s="4"/>
      <c r="U238" s="4"/>
      <c r="V238" s="4"/>
      <c r="W238" s="328">
        <v>0</v>
      </c>
      <c r="X238" s="327"/>
    </row>
    <row r="239" spans="2:24" s="248" customFormat="1" ht="33.75" customHeight="1" x14ac:dyDescent="0.25">
      <c r="B239" s="444" t="s">
        <v>790</v>
      </c>
      <c r="C239" s="444" t="s">
        <v>791</v>
      </c>
      <c r="D239" s="476" t="s">
        <v>792</v>
      </c>
      <c r="E239" s="477"/>
      <c r="F239" s="477"/>
      <c r="G239" s="477"/>
      <c r="H239" s="477"/>
      <c r="I239" s="477"/>
      <c r="J239" s="477"/>
      <c r="K239" s="477"/>
      <c r="L239" s="477"/>
      <c r="M239" s="477"/>
      <c r="N239" s="477"/>
      <c r="O239" s="477"/>
      <c r="P239" s="477"/>
      <c r="Q239" s="477"/>
      <c r="R239" s="477"/>
      <c r="S239" s="477"/>
      <c r="T239" s="477"/>
      <c r="U239" s="477"/>
      <c r="V239" s="477"/>
      <c r="W239" s="477"/>
      <c r="X239" s="327"/>
    </row>
    <row r="240" spans="2:24" ht="45" x14ac:dyDescent="0.25">
      <c r="B240" s="6" t="s">
        <v>793</v>
      </c>
      <c r="C240" s="6" t="s">
        <v>794</v>
      </c>
      <c r="D240" s="6"/>
      <c r="E240" s="7" t="s">
        <v>769</v>
      </c>
      <c r="F240" s="7"/>
      <c r="G240" s="443"/>
      <c r="H240" s="255"/>
      <c r="I240" s="369"/>
      <c r="J240" s="443"/>
      <c r="K240" s="443"/>
      <c r="L240" s="443"/>
      <c r="M240" s="6"/>
      <c r="N240" s="372"/>
      <c r="O240" s="6"/>
      <c r="P240" s="443" t="s">
        <v>795</v>
      </c>
      <c r="Q240" s="4"/>
      <c r="R240" s="4"/>
      <c r="S240" s="4"/>
      <c r="T240" s="4"/>
      <c r="U240" s="4"/>
      <c r="V240" s="4"/>
      <c r="W240" s="328">
        <v>0</v>
      </c>
      <c r="X240" s="327"/>
    </row>
    <row r="241" spans="15:23" x14ac:dyDescent="0.25">
      <c r="O241" s="260"/>
      <c r="P241" s="260"/>
      <c r="Q241" s="259"/>
      <c r="R241" s="259"/>
      <c r="S241" s="259"/>
      <c r="T241" s="259"/>
      <c r="U241" s="259"/>
      <c r="V241" s="259"/>
      <c r="W241" s="279"/>
    </row>
    <row r="242" spans="15:23" x14ac:dyDescent="0.25">
      <c r="O242" s="260"/>
      <c r="P242" s="260"/>
      <c r="Q242" s="259"/>
      <c r="R242" s="259"/>
      <c r="S242" s="259"/>
      <c r="T242" s="259"/>
      <c r="U242" s="259"/>
      <c r="V242" s="259"/>
      <c r="W242" s="279"/>
    </row>
    <row r="243" spans="15:23" x14ac:dyDescent="0.25">
      <c r="O243" s="260"/>
      <c r="P243" s="260"/>
      <c r="Q243" s="259"/>
      <c r="R243" s="259"/>
      <c r="S243" s="259"/>
      <c r="T243" s="259"/>
      <c r="U243" s="259"/>
      <c r="V243" s="259"/>
      <c r="W243" s="279"/>
    </row>
    <row r="244" spans="15:23" x14ac:dyDescent="0.25">
      <c r="O244" s="260"/>
      <c r="P244" s="260"/>
      <c r="Q244" s="259"/>
      <c r="R244" s="259"/>
      <c r="S244" s="259"/>
      <c r="T244" s="259"/>
      <c r="U244" s="259"/>
      <c r="V244" s="259"/>
      <c r="W244" s="279"/>
    </row>
    <row r="245" spans="15:23" x14ac:dyDescent="0.25">
      <c r="O245" s="260"/>
      <c r="P245" s="260"/>
      <c r="Q245" s="259"/>
      <c r="R245" s="259"/>
      <c r="S245" s="259"/>
      <c r="T245" s="259"/>
      <c r="U245" s="259"/>
      <c r="V245" s="259"/>
      <c r="W245" s="279"/>
    </row>
    <row r="246" spans="15:23" x14ac:dyDescent="0.25">
      <c r="O246" s="260"/>
      <c r="P246" s="260"/>
      <c r="Q246" s="259"/>
      <c r="R246" s="259"/>
      <c r="S246" s="259"/>
      <c r="T246" s="259"/>
      <c r="U246" s="259"/>
      <c r="V246" s="259"/>
      <c r="W246" s="279"/>
    </row>
    <row r="247" spans="15:23" x14ac:dyDescent="0.25">
      <c r="O247" s="260"/>
      <c r="P247" s="260"/>
      <c r="Q247" s="259"/>
      <c r="R247" s="259"/>
      <c r="S247" s="259"/>
      <c r="T247" s="259"/>
      <c r="U247" s="259"/>
      <c r="V247" s="259"/>
      <c r="W247" s="279"/>
    </row>
    <row r="248" spans="15:23" x14ac:dyDescent="0.25">
      <c r="O248" s="260"/>
      <c r="P248" s="260"/>
      <c r="Q248" s="259"/>
      <c r="R248" s="259"/>
      <c r="S248" s="259"/>
      <c r="T248" s="259"/>
      <c r="U248" s="259"/>
      <c r="V248" s="259"/>
      <c r="W248" s="279"/>
    </row>
    <row r="249" spans="15:23" x14ac:dyDescent="0.25">
      <c r="O249" s="260"/>
      <c r="P249" s="260"/>
      <c r="Q249" s="259"/>
      <c r="R249" s="259"/>
      <c r="S249" s="259"/>
      <c r="T249" s="259"/>
      <c r="U249" s="259"/>
      <c r="V249" s="259"/>
      <c r="W249" s="279"/>
    </row>
    <row r="250" spans="15:23" x14ac:dyDescent="0.25">
      <c r="O250" s="260"/>
      <c r="P250" s="260"/>
      <c r="Q250" s="259"/>
      <c r="R250" s="259"/>
      <c r="S250" s="259"/>
      <c r="T250" s="259"/>
      <c r="U250" s="259"/>
      <c r="V250" s="259"/>
      <c r="W250" s="279"/>
    </row>
    <row r="251" spans="15:23" x14ac:dyDescent="0.25">
      <c r="O251" s="260"/>
      <c r="P251" s="260"/>
      <c r="Q251" s="259"/>
      <c r="R251" s="259"/>
      <c r="S251" s="259"/>
      <c r="T251" s="259"/>
      <c r="U251" s="259"/>
      <c r="V251" s="259"/>
      <c r="W251" s="279"/>
    </row>
    <row r="252" spans="15:23" x14ac:dyDescent="0.25">
      <c r="O252" s="260"/>
      <c r="P252" s="260"/>
      <c r="Q252" s="259"/>
      <c r="R252" s="259"/>
      <c r="S252" s="259"/>
      <c r="T252" s="259"/>
      <c r="U252" s="259"/>
      <c r="V252" s="259"/>
      <c r="W252" s="279"/>
    </row>
    <row r="253" spans="15:23" x14ac:dyDescent="0.25">
      <c r="O253" s="260"/>
      <c r="P253" s="260"/>
      <c r="Q253" s="259"/>
      <c r="R253" s="259"/>
      <c r="S253" s="259"/>
      <c r="T253" s="259"/>
      <c r="U253" s="259"/>
      <c r="V253" s="259"/>
      <c r="W253" s="279"/>
    </row>
    <row r="254" spans="15:23" x14ac:dyDescent="0.25">
      <c r="O254" s="260"/>
      <c r="P254" s="260"/>
      <c r="Q254" s="259"/>
      <c r="R254" s="259"/>
      <c r="S254" s="259"/>
      <c r="T254" s="259"/>
      <c r="U254" s="259"/>
      <c r="V254" s="259"/>
      <c r="W254" s="279"/>
    </row>
    <row r="255" spans="15:23" x14ac:dyDescent="0.25">
      <c r="O255" s="260"/>
      <c r="P255" s="260"/>
      <c r="Q255" s="259"/>
      <c r="R255" s="259"/>
      <c r="S255" s="259"/>
      <c r="T255" s="259"/>
      <c r="U255" s="259"/>
      <c r="V255" s="259"/>
      <c r="W255" s="279"/>
    </row>
    <row r="256" spans="15:23" x14ac:dyDescent="0.25">
      <c r="O256" s="260"/>
      <c r="P256" s="260"/>
      <c r="Q256" s="259"/>
      <c r="R256" s="259"/>
      <c r="S256" s="259"/>
      <c r="T256" s="259"/>
      <c r="U256" s="259"/>
      <c r="V256" s="259"/>
      <c r="W256" s="279"/>
    </row>
    <row r="257" spans="15:23" x14ac:dyDescent="0.25">
      <c r="O257" s="260"/>
      <c r="P257" s="260"/>
      <c r="Q257" s="259"/>
      <c r="R257" s="259"/>
      <c r="S257" s="259"/>
      <c r="T257" s="259"/>
      <c r="U257" s="259"/>
      <c r="V257" s="259"/>
      <c r="W257" s="279"/>
    </row>
    <row r="258" spans="15:23" x14ac:dyDescent="0.25">
      <c r="O258" s="260"/>
      <c r="P258" s="260"/>
      <c r="Q258" s="259"/>
      <c r="R258" s="259"/>
      <c r="S258" s="259"/>
      <c r="T258" s="259"/>
      <c r="U258" s="259"/>
      <c r="V258" s="259"/>
      <c r="W258" s="279"/>
    </row>
    <row r="259" spans="15:23" x14ac:dyDescent="0.25">
      <c r="O259" s="260"/>
      <c r="P259" s="260"/>
      <c r="Q259" s="259"/>
      <c r="R259" s="259"/>
      <c r="S259" s="259"/>
      <c r="T259" s="259"/>
      <c r="U259" s="259"/>
      <c r="V259" s="259"/>
      <c r="W259" s="279"/>
    </row>
    <row r="260" spans="15:23" x14ac:dyDescent="0.25">
      <c r="O260" s="260"/>
      <c r="P260" s="260"/>
      <c r="Q260" s="259"/>
      <c r="R260" s="259"/>
      <c r="S260" s="259"/>
      <c r="T260" s="259"/>
      <c r="U260" s="259"/>
      <c r="V260" s="259"/>
      <c r="W260" s="279"/>
    </row>
    <row r="261" spans="15:23" x14ac:dyDescent="0.25">
      <c r="O261" s="260"/>
      <c r="P261" s="260"/>
      <c r="Q261" s="259"/>
      <c r="R261" s="259"/>
      <c r="S261" s="259"/>
      <c r="T261" s="259"/>
      <c r="U261" s="259"/>
      <c r="V261" s="259"/>
      <c r="W261" s="279"/>
    </row>
    <row r="262" spans="15:23" x14ac:dyDescent="0.25">
      <c r="O262" s="260"/>
      <c r="P262" s="260"/>
      <c r="Q262" s="259"/>
      <c r="R262" s="259"/>
      <c r="S262" s="259"/>
      <c r="T262" s="259"/>
      <c r="U262" s="259"/>
      <c r="V262" s="259"/>
      <c r="W262" s="279"/>
    </row>
    <row r="263" spans="15:23" x14ac:dyDescent="0.25">
      <c r="O263" s="260"/>
      <c r="P263" s="260"/>
      <c r="Q263" s="259"/>
      <c r="R263" s="259"/>
      <c r="S263" s="259"/>
      <c r="T263" s="259"/>
      <c r="U263" s="259"/>
      <c r="V263" s="259"/>
      <c r="W263" s="279"/>
    </row>
    <row r="264" spans="15:23" x14ac:dyDescent="0.25">
      <c r="O264" s="260"/>
      <c r="P264" s="260"/>
      <c r="Q264" s="259"/>
      <c r="R264" s="259"/>
      <c r="S264" s="259"/>
      <c r="T264" s="259"/>
      <c r="U264" s="259"/>
      <c r="V264" s="259"/>
      <c r="W264" s="279"/>
    </row>
  </sheetData>
  <mergeCells count="42">
    <mergeCell ref="D122:W122"/>
    <mergeCell ref="D134:W134"/>
    <mergeCell ref="D137:W137"/>
    <mergeCell ref="D148:W148"/>
    <mergeCell ref="D150:W150"/>
    <mergeCell ref="D129:W129"/>
    <mergeCell ref="D104:W104"/>
    <mergeCell ref="D106:W106"/>
    <mergeCell ref="D114:W114"/>
    <mergeCell ref="D116:W116"/>
    <mergeCell ref="D120:W120"/>
    <mergeCell ref="B119:W119"/>
    <mergeCell ref="D34:W34"/>
    <mergeCell ref="D42:W42"/>
    <mergeCell ref="D48:W48"/>
    <mergeCell ref="D52:W52"/>
    <mergeCell ref="D72:W72"/>
    <mergeCell ref="D229:W229"/>
    <mergeCell ref="D232:W232"/>
    <mergeCell ref="D235:W235"/>
    <mergeCell ref="D239:W239"/>
    <mergeCell ref="B57:B66"/>
    <mergeCell ref="C57:C66"/>
    <mergeCell ref="D87:W87"/>
    <mergeCell ref="D91:W91"/>
    <mergeCell ref="D100:W100"/>
    <mergeCell ref="D77:W77"/>
    <mergeCell ref="D83:W83"/>
    <mergeCell ref="B153:W153"/>
    <mergeCell ref="D154:W154"/>
    <mergeCell ref="D156:W156"/>
    <mergeCell ref="D162:W162"/>
    <mergeCell ref="D227:W227"/>
    <mergeCell ref="B3:W3"/>
    <mergeCell ref="F32:W32"/>
    <mergeCell ref="D4:W4"/>
    <mergeCell ref="D6:W6"/>
    <mergeCell ref="D9:W9"/>
    <mergeCell ref="D15:W15"/>
    <mergeCell ref="D20:W20"/>
    <mergeCell ref="D22:W22"/>
    <mergeCell ref="D26:W26"/>
  </mergeCells>
  <pageMargins left="0.70866141732283472" right="0.70866141732283472" top="0.74803149606299213" bottom="0.74803149606299213" header="0.31496062992125984" footer="0.31496062992125984"/>
  <pageSetup paperSize="8" scale="48" fitToHeight="0" orientation="landscape" horizontalDpi="4294967295" verticalDpi="4294967295" r:id="rId1"/>
  <headerFooter>
    <oddHeader>&amp;C&amp;"Arial,Krepko"&amp;15Cestni promet&amp;R&amp;"Arial,Navadno"Priloga 2</oddHeader>
    <oddFooter>&amp;C&amp;"Arial,Navadno"&amp;P</oddFooter>
  </headerFooter>
  <rowBreaks count="2" manualBreakCount="2">
    <brk id="161" min="1" max="22" man="1"/>
    <brk id="216" min="1" max="2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224"/>
  <sheetViews>
    <sheetView topLeftCell="A49" zoomScaleNormal="100" workbookViewId="0">
      <selection activeCell="B226" sqref="B226"/>
    </sheetView>
  </sheetViews>
  <sheetFormatPr defaultColWidth="9.140625" defaultRowHeight="11.25" x14ac:dyDescent="0.2"/>
  <cols>
    <col min="1" max="1" width="9.140625" style="335"/>
    <col min="2" max="2" width="62.28515625" style="335" customWidth="1"/>
    <col min="3" max="16384" width="9.140625" style="335"/>
  </cols>
  <sheetData>
    <row r="2" spans="2:9" x14ac:dyDescent="0.2">
      <c r="B2" s="348" t="s">
        <v>1745</v>
      </c>
      <c r="C2" s="334"/>
      <c r="D2" s="334"/>
      <c r="E2" s="334"/>
      <c r="F2" s="334"/>
      <c r="G2" s="334"/>
      <c r="H2" s="334"/>
      <c r="I2" s="334"/>
    </row>
    <row r="3" spans="2:9" s="445" customFormat="1" ht="22.5" x14ac:dyDescent="0.2">
      <c r="B3" s="274" t="s">
        <v>1159</v>
      </c>
      <c r="C3" s="280">
        <v>2018</v>
      </c>
      <c r="D3" s="280">
        <v>2019</v>
      </c>
      <c r="E3" s="280">
        <v>2020</v>
      </c>
      <c r="F3" s="280">
        <v>2021</v>
      </c>
      <c r="G3" s="280">
        <v>2022</v>
      </c>
      <c r="H3" s="280">
        <v>2023</v>
      </c>
      <c r="I3" s="280" t="s">
        <v>1883</v>
      </c>
    </row>
    <row r="4" spans="2:9" s="446" customFormat="1" x14ac:dyDescent="0.2">
      <c r="B4" s="432" t="s">
        <v>1145</v>
      </c>
      <c r="C4" s="261">
        <v>2.7675999999999998</v>
      </c>
      <c r="D4" s="261">
        <v>1.8811999999999998</v>
      </c>
      <c r="E4" s="261">
        <v>1.7172000000000001</v>
      </c>
      <c r="F4" s="261">
        <v>0.95420000000000016</v>
      </c>
      <c r="G4" s="261">
        <v>0.29999999999999982</v>
      </c>
      <c r="H4" s="261">
        <v>16</v>
      </c>
      <c r="I4" s="281">
        <v>23.620200000000001</v>
      </c>
    </row>
    <row r="5" spans="2:9" s="446" customFormat="1" x14ac:dyDescent="0.2">
      <c r="B5" s="432" t="s">
        <v>1874</v>
      </c>
      <c r="C5" s="261">
        <v>7.26</v>
      </c>
      <c r="D5" s="261">
        <v>21.23</v>
      </c>
      <c r="E5" s="261">
        <v>12.97</v>
      </c>
      <c r="F5" s="261">
        <v>1.21</v>
      </c>
      <c r="G5" s="261">
        <v>2.8</v>
      </c>
      <c r="H5" s="261">
        <v>41.33</v>
      </c>
      <c r="I5" s="281">
        <v>86.8</v>
      </c>
    </row>
    <row r="6" spans="2:9" s="445" customFormat="1" x14ac:dyDescent="0.2">
      <c r="B6" s="274" t="s">
        <v>1151</v>
      </c>
      <c r="C6" s="281">
        <v>10.0276</v>
      </c>
      <c r="D6" s="281">
        <v>23.1112</v>
      </c>
      <c r="E6" s="281">
        <v>14.687200000000001</v>
      </c>
      <c r="F6" s="281">
        <v>2.1642000000000001</v>
      </c>
      <c r="G6" s="281">
        <v>3.0999999999999996</v>
      </c>
      <c r="H6" s="281">
        <v>57.33</v>
      </c>
      <c r="I6" s="281">
        <v>110.42020000000001</v>
      </c>
    </row>
    <row r="7" spans="2:9" s="446" customFormat="1" x14ac:dyDescent="0.2">
      <c r="B7" s="265"/>
      <c r="C7" s="277"/>
      <c r="D7" s="277"/>
      <c r="E7" s="277"/>
      <c r="F7" s="277"/>
      <c r="G7" s="277"/>
      <c r="H7" s="277"/>
      <c r="I7" s="278"/>
    </row>
    <row r="8" spans="2:9" s="445" customFormat="1" ht="22.5" x14ac:dyDescent="0.2">
      <c r="B8" s="274" t="s">
        <v>1160</v>
      </c>
      <c r="C8" s="280">
        <v>2018</v>
      </c>
      <c r="D8" s="280">
        <v>2019</v>
      </c>
      <c r="E8" s="280">
        <v>2020</v>
      </c>
      <c r="F8" s="280">
        <v>2021</v>
      </c>
      <c r="G8" s="280">
        <v>2022</v>
      </c>
      <c r="H8" s="280">
        <v>2023</v>
      </c>
      <c r="I8" s="280" t="s">
        <v>1883</v>
      </c>
    </row>
    <row r="9" spans="2:9" s="446" customFormat="1" x14ac:dyDescent="0.2">
      <c r="B9" s="432" t="s">
        <v>1145</v>
      </c>
      <c r="C9" s="261">
        <v>1.36</v>
      </c>
      <c r="D9" s="261">
        <v>0.61</v>
      </c>
      <c r="E9" s="261">
        <v>0</v>
      </c>
      <c r="F9" s="261">
        <v>0</v>
      </c>
      <c r="G9" s="261">
        <v>0</v>
      </c>
      <c r="H9" s="261">
        <v>0</v>
      </c>
      <c r="I9" s="281">
        <v>1.9700000000000002</v>
      </c>
    </row>
    <row r="10" spans="2:9" s="446" customFormat="1" x14ac:dyDescent="0.2">
      <c r="B10" s="432" t="s">
        <v>1874</v>
      </c>
      <c r="C10" s="261">
        <v>0</v>
      </c>
      <c r="D10" s="261">
        <v>0</v>
      </c>
      <c r="E10" s="261">
        <v>0</v>
      </c>
      <c r="F10" s="261">
        <v>0</v>
      </c>
      <c r="G10" s="261">
        <v>0</v>
      </c>
      <c r="H10" s="261">
        <v>0</v>
      </c>
      <c r="I10" s="281">
        <v>0</v>
      </c>
    </row>
    <row r="11" spans="2:9" s="445" customFormat="1" x14ac:dyDescent="0.2">
      <c r="B11" s="274" t="s">
        <v>1154</v>
      </c>
      <c r="C11" s="281">
        <v>1.36</v>
      </c>
      <c r="D11" s="281">
        <v>0.61</v>
      </c>
      <c r="E11" s="281">
        <v>0</v>
      </c>
      <c r="F11" s="281">
        <v>0</v>
      </c>
      <c r="G11" s="281">
        <v>0</v>
      </c>
      <c r="H11" s="281">
        <v>0</v>
      </c>
      <c r="I11" s="281">
        <v>1.9700000000000002</v>
      </c>
    </row>
    <row r="12" spans="2:9" s="446" customFormat="1" x14ac:dyDescent="0.2">
      <c r="B12" s="265"/>
      <c r="C12" s="277"/>
      <c r="D12" s="277"/>
      <c r="E12" s="277"/>
      <c r="F12" s="277"/>
      <c r="G12" s="277"/>
      <c r="H12" s="277"/>
      <c r="I12" s="278"/>
    </row>
    <row r="13" spans="2:9" s="445" customFormat="1" ht="22.5" x14ac:dyDescent="0.2">
      <c r="B13" s="274" t="s">
        <v>1459</v>
      </c>
      <c r="C13" s="280">
        <v>2018</v>
      </c>
      <c r="D13" s="280">
        <v>2019</v>
      </c>
      <c r="E13" s="280">
        <v>2020</v>
      </c>
      <c r="F13" s="280">
        <v>2021</v>
      </c>
      <c r="G13" s="280">
        <v>2022</v>
      </c>
      <c r="H13" s="280">
        <v>2023</v>
      </c>
      <c r="I13" s="280" t="s">
        <v>1883</v>
      </c>
    </row>
    <row r="14" spans="2:9" s="446" customFormat="1" x14ac:dyDescent="0.2">
      <c r="B14" s="432" t="s">
        <v>1145</v>
      </c>
      <c r="C14" s="298">
        <v>1.4075999999999997</v>
      </c>
      <c r="D14" s="298">
        <v>1.2711999999999999</v>
      </c>
      <c r="E14" s="298">
        <v>1.7172000000000001</v>
      </c>
      <c r="F14" s="298">
        <v>0.95420000000000016</v>
      </c>
      <c r="G14" s="298">
        <v>0.29999999999999982</v>
      </c>
      <c r="H14" s="298">
        <v>16</v>
      </c>
      <c r="I14" s="344">
        <v>21.650200000000002</v>
      </c>
    </row>
    <row r="15" spans="2:9" s="446" customFormat="1" x14ac:dyDescent="0.2">
      <c r="B15" s="432" t="s">
        <v>1874</v>
      </c>
      <c r="C15" s="298">
        <v>7.26</v>
      </c>
      <c r="D15" s="298">
        <v>21.23</v>
      </c>
      <c r="E15" s="298">
        <v>12.97</v>
      </c>
      <c r="F15" s="298">
        <v>1.21</v>
      </c>
      <c r="G15" s="298">
        <v>2.8</v>
      </c>
      <c r="H15" s="298">
        <v>41.33</v>
      </c>
      <c r="I15" s="344">
        <v>86.8</v>
      </c>
    </row>
    <row r="16" spans="2:9" s="445" customFormat="1" x14ac:dyDescent="0.2">
      <c r="B16" s="274" t="s">
        <v>1158</v>
      </c>
      <c r="C16" s="344">
        <v>8.6676000000000002</v>
      </c>
      <c r="D16" s="344">
        <v>22.501200000000001</v>
      </c>
      <c r="E16" s="344">
        <v>14.687200000000001</v>
      </c>
      <c r="F16" s="344">
        <v>2.1642000000000001</v>
      </c>
      <c r="G16" s="344">
        <v>3.0999999999999996</v>
      </c>
      <c r="H16" s="344">
        <v>57.33</v>
      </c>
      <c r="I16" s="344">
        <v>108.45020000000001</v>
      </c>
    </row>
    <row r="17" spans="2:9" s="446" customFormat="1" x14ac:dyDescent="0.2"/>
    <row r="19" spans="2:9" x14ac:dyDescent="0.2">
      <c r="B19" s="349" t="s">
        <v>1746</v>
      </c>
      <c r="C19" s="338"/>
      <c r="D19" s="338"/>
      <c r="E19" s="338"/>
      <c r="F19" s="338"/>
      <c r="G19" s="338"/>
      <c r="H19" s="338"/>
      <c r="I19" s="338"/>
    </row>
    <row r="20" spans="2:9" s="445" customFormat="1" ht="22.5" x14ac:dyDescent="0.2">
      <c r="B20" s="274" t="s">
        <v>1159</v>
      </c>
      <c r="C20" s="280">
        <v>2018</v>
      </c>
      <c r="D20" s="280">
        <v>2019</v>
      </c>
      <c r="E20" s="280">
        <v>2020</v>
      </c>
      <c r="F20" s="280">
        <v>2021</v>
      </c>
      <c r="G20" s="280">
        <v>2022</v>
      </c>
      <c r="H20" s="280">
        <v>2023</v>
      </c>
      <c r="I20" s="280" t="s">
        <v>1883</v>
      </c>
    </row>
    <row r="21" spans="2:9" s="446" customFormat="1" x14ac:dyDescent="0.2">
      <c r="B21" s="432" t="s">
        <v>1145</v>
      </c>
      <c r="C21" s="261">
        <v>5.7949999999999999</v>
      </c>
      <c r="D21" s="261">
        <v>5.62</v>
      </c>
      <c r="E21" s="261">
        <v>0.96000000000000019</v>
      </c>
      <c r="F21" s="261">
        <v>0.95000000000000007</v>
      </c>
      <c r="G21" s="261">
        <v>1.07</v>
      </c>
      <c r="H21" s="261">
        <v>5.65</v>
      </c>
      <c r="I21" s="281">
        <v>20.045000000000002</v>
      </c>
    </row>
    <row r="22" spans="2:9" s="446" customFormat="1" x14ac:dyDescent="0.2">
      <c r="B22" s="432" t="s">
        <v>1675</v>
      </c>
      <c r="C22" s="261">
        <v>104</v>
      </c>
      <c r="D22" s="261">
        <v>98</v>
      </c>
      <c r="E22" s="261">
        <v>68</v>
      </c>
      <c r="F22" s="261">
        <v>42.5</v>
      </c>
      <c r="G22" s="261">
        <v>65.5</v>
      </c>
      <c r="H22" s="261">
        <v>65</v>
      </c>
      <c r="I22" s="281">
        <v>443</v>
      </c>
    </row>
    <row r="23" spans="2:9" s="445" customFormat="1" x14ac:dyDescent="0.2">
      <c r="B23" s="274" t="s">
        <v>1151</v>
      </c>
      <c r="C23" s="281">
        <v>109.795</v>
      </c>
      <c r="D23" s="281">
        <v>103.62</v>
      </c>
      <c r="E23" s="281">
        <v>68.959999999999994</v>
      </c>
      <c r="F23" s="281">
        <v>43.45</v>
      </c>
      <c r="G23" s="281">
        <v>66.569999999999993</v>
      </c>
      <c r="H23" s="281">
        <v>70.650000000000006</v>
      </c>
      <c r="I23" s="281">
        <v>463.04499999999996</v>
      </c>
    </row>
    <row r="24" spans="2:9" s="446" customFormat="1" x14ac:dyDescent="0.2">
      <c r="B24" s="265"/>
      <c r="C24" s="277"/>
      <c r="D24" s="277"/>
      <c r="E24" s="277"/>
      <c r="F24" s="277"/>
      <c r="G24" s="277"/>
      <c r="H24" s="277"/>
      <c r="I24" s="278"/>
    </row>
    <row r="25" spans="2:9" s="445" customFormat="1" ht="22.5" x14ac:dyDescent="0.2">
      <c r="B25" s="274" t="s">
        <v>1160</v>
      </c>
      <c r="C25" s="280">
        <v>2018</v>
      </c>
      <c r="D25" s="280">
        <v>2019</v>
      </c>
      <c r="E25" s="280">
        <v>2020</v>
      </c>
      <c r="F25" s="280">
        <v>2021</v>
      </c>
      <c r="G25" s="280">
        <v>2022</v>
      </c>
      <c r="H25" s="280">
        <v>2023</v>
      </c>
      <c r="I25" s="280" t="s">
        <v>1883</v>
      </c>
    </row>
    <row r="26" spans="2:9" s="446" customFormat="1" x14ac:dyDescent="0.2">
      <c r="B26" s="432" t="s">
        <v>1145</v>
      </c>
      <c r="C26" s="261">
        <v>3.34</v>
      </c>
      <c r="D26" s="261">
        <v>3.54</v>
      </c>
      <c r="E26" s="261">
        <v>3.82</v>
      </c>
      <c r="F26" s="261">
        <v>12.05</v>
      </c>
      <c r="G26" s="261">
        <v>25.65</v>
      </c>
      <c r="H26" s="261">
        <v>25.65</v>
      </c>
      <c r="I26" s="281">
        <v>74.05</v>
      </c>
    </row>
    <row r="27" spans="2:9" s="446" customFormat="1" x14ac:dyDescent="0.2">
      <c r="B27" s="432" t="s">
        <v>1675</v>
      </c>
      <c r="C27" s="261">
        <v>70.75</v>
      </c>
      <c r="D27" s="261">
        <v>60.15</v>
      </c>
      <c r="E27" s="261">
        <v>27.8</v>
      </c>
      <c r="F27" s="261">
        <v>58.3</v>
      </c>
      <c r="G27" s="261">
        <v>53.85</v>
      </c>
      <c r="H27" s="261">
        <v>53.85</v>
      </c>
      <c r="I27" s="281">
        <v>324.70000000000005</v>
      </c>
    </row>
    <row r="28" spans="2:9" s="445" customFormat="1" x14ac:dyDescent="0.2">
      <c r="B28" s="274" t="s">
        <v>1154</v>
      </c>
      <c r="C28" s="281">
        <v>74.09</v>
      </c>
      <c r="D28" s="281">
        <v>63.69</v>
      </c>
      <c r="E28" s="281">
        <v>31.62</v>
      </c>
      <c r="F28" s="281">
        <v>70.349999999999994</v>
      </c>
      <c r="G28" s="281">
        <v>79.5</v>
      </c>
      <c r="H28" s="281">
        <v>79.5</v>
      </c>
      <c r="I28" s="281">
        <v>398.75</v>
      </c>
    </row>
    <row r="29" spans="2:9" s="446" customFormat="1" x14ac:dyDescent="0.2">
      <c r="B29" s="265"/>
      <c r="C29" s="277"/>
      <c r="D29" s="277"/>
      <c r="E29" s="277"/>
      <c r="F29" s="277"/>
      <c r="G29" s="277"/>
      <c r="H29" s="277"/>
      <c r="I29" s="278"/>
    </row>
    <row r="30" spans="2:9" s="445" customFormat="1" ht="22.5" x14ac:dyDescent="0.2">
      <c r="B30" s="274" t="s">
        <v>1459</v>
      </c>
      <c r="C30" s="280">
        <v>2018</v>
      </c>
      <c r="D30" s="280">
        <v>2019</v>
      </c>
      <c r="E30" s="280">
        <v>2020</v>
      </c>
      <c r="F30" s="280">
        <v>2021</v>
      </c>
      <c r="G30" s="280">
        <v>2022</v>
      </c>
      <c r="H30" s="280">
        <v>2023</v>
      </c>
      <c r="I30" s="280" t="s">
        <v>1883</v>
      </c>
    </row>
    <row r="31" spans="2:9" s="446" customFormat="1" x14ac:dyDescent="0.2">
      <c r="B31" s="432" t="s">
        <v>1460</v>
      </c>
      <c r="C31" s="298">
        <v>2.4550000000000001</v>
      </c>
      <c r="D31" s="298">
        <v>2.08</v>
      </c>
      <c r="E31" s="298">
        <v>-2.8599999999999994</v>
      </c>
      <c r="F31" s="298">
        <v>-11.100000000000001</v>
      </c>
      <c r="G31" s="298">
        <v>-24.58</v>
      </c>
      <c r="H31" s="298">
        <v>-20</v>
      </c>
      <c r="I31" s="344">
        <v>-54.004999999999995</v>
      </c>
    </row>
    <row r="32" spans="2:9" s="446" customFormat="1" x14ac:dyDescent="0.2">
      <c r="B32" s="432" t="s">
        <v>1676</v>
      </c>
      <c r="C32" s="298">
        <v>33.25</v>
      </c>
      <c r="D32" s="298">
        <v>37.85</v>
      </c>
      <c r="E32" s="298">
        <v>40.200000000000003</v>
      </c>
      <c r="F32" s="298">
        <v>-15.799999999999997</v>
      </c>
      <c r="G32" s="298">
        <v>11.649999999999999</v>
      </c>
      <c r="H32" s="298">
        <v>11.149999999999999</v>
      </c>
      <c r="I32" s="344">
        <v>118.29999999999995</v>
      </c>
    </row>
    <row r="33" spans="2:9" s="445" customFormat="1" x14ac:dyDescent="0.2">
      <c r="B33" s="274" t="s">
        <v>1158</v>
      </c>
      <c r="C33" s="344">
        <v>35.704999999999998</v>
      </c>
      <c r="D33" s="344">
        <v>39.930000000000007</v>
      </c>
      <c r="E33" s="344">
        <v>37.339999999999989</v>
      </c>
      <c r="F33" s="344">
        <v>-26.899999999999991</v>
      </c>
      <c r="G33" s="344">
        <v>-12.930000000000007</v>
      </c>
      <c r="H33" s="344">
        <v>-8.8499999999999943</v>
      </c>
      <c r="I33" s="344">
        <v>64.294999999999959</v>
      </c>
    </row>
    <row r="36" spans="2:9" x14ac:dyDescent="0.2">
      <c r="B36" s="350" t="s">
        <v>1747</v>
      </c>
      <c r="C36" s="339"/>
      <c r="D36" s="339"/>
      <c r="E36" s="339"/>
      <c r="F36" s="339"/>
      <c r="G36" s="339"/>
      <c r="H36" s="339"/>
      <c r="I36" s="339"/>
    </row>
    <row r="37" spans="2:9" s="445" customFormat="1" ht="22.5" x14ac:dyDescent="0.2">
      <c r="B37" s="274" t="s">
        <v>1159</v>
      </c>
      <c r="C37" s="280">
        <v>2018</v>
      </c>
      <c r="D37" s="280">
        <v>2019</v>
      </c>
      <c r="E37" s="280">
        <v>2020</v>
      </c>
      <c r="F37" s="280">
        <v>2021</v>
      </c>
      <c r="G37" s="280">
        <v>2022</v>
      </c>
      <c r="H37" s="280">
        <v>2023</v>
      </c>
      <c r="I37" s="280" t="s">
        <v>1883</v>
      </c>
    </row>
    <row r="38" spans="2:9" s="446" customFormat="1" x14ac:dyDescent="0.2">
      <c r="B38" s="432" t="s">
        <v>1145</v>
      </c>
      <c r="C38" s="261">
        <v>55.205000000000013</v>
      </c>
      <c r="D38" s="261">
        <v>74.034999999999997</v>
      </c>
      <c r="E38" s="261">
        <v>64.324999999999989</v>
      </c>
      <c r="F38" s="261">
        <v>50.955000000000005</v>
      </c>
      <c r="G38" s="261">
        <v>56.345000000000006</v>
      </c>
      <c r="H38" s="261">
        <v>61.230000000000011</v>
      </c>
      <c r="I38" s="281">
        <v>362.09500000000003</v>
      </c>
    </row>
    <row r="39" spans="2:9" s="446" customFormat="1" x14ac:dyDescent="0.2">
      <c r="B39" s="432" t="s">
        <v>1458</v>
      </c>
      <c r="C39" s="261">
        <v>7.02</v>
      </c>
      <c r="D39" s="261">
        <v>12.319999999999999</v>
      </c>
      <c r="E39" s="261">
        <v>5.79</v>
      </c>
      <c r="F39" s="261">
        <v>0</v>
      </c>
      <c r="G39" s="261">
        <v>0</v>
      </c>
      <c r="H39" s="261">
        <v>0</v>
      </c>
      <c r="I39" s="281">
        <v>25.129999999999995</v>
      </c>
    </row>
    <row r="40" spans="2:9" s="445" customFormat="1" x14ac:dyDescent="0.2">
      <c r="B40" s="274" t="s">
        <v>1151</v>
      </c>
      <c r="C40" s="281">
        <v>62.225000000000009</v>
      </c>
      <c r="D40" s="281">
        <v>86.35499999999999</v>
      </c>
      <c r="E40" s="281">
        <v>70.114999999999995</v>
      </c>
      <c r="F40" s="281">
        <v>50.955000000000005</v>
      </c>
      <c r="G40" s="281">
        <v>56.345000000000006</v>
      </c>
      <c r="H40" s="281">
        <v>61.230000000000011</v>
      </c>
      <c r="I40" s="281">
        <v>387.22500000000002</v>
      </c>
    </row>
    <row r="41" spans="2:9" s="446" customFormat="1" x14ac:dyDescent="0.2">
      <c r="B41" s="265"/>
      <c r="C41" s="277"/>
      <c r="D41" s="277"/>
      <c r="E41" s="277"/>
      <c r="F41" s="277"/>
      <c r="G41" s="277"/>
      <c r="H41" s="277"/>
      <c r="I41" s="278"/>
    </row>
    <row r="42" spans="2:9" s="445" customFormat="1" ht="22.5" x14ac:dyDescent="0.2">
      <c r="B42" s="274" t="s">
        <v>1160</v>
      </c>
      <c r="C42" s="280">
        <v>2018</v>
      </c>
      <c r="D42" s="280">
        <v>2019</v>
      </c>
      <c r="E42" s="280">
        <v>2020</v>
      </c>
      <c r="F42" s="280">
        <v>2021</v>
      </c>
      <c r="G42" s="280">
        <v>2022</v>
      </c>
      <c r="H42" s="280">
        <v>2023</v>
      </c>
      <c r="I42" s="280" t="s">
        <v>1883</v>
      </c>
    </row>
    <row r="43" spans="2:9" s="446" customFormat="1" x14ac:dyDescent="0.2">
      <c r="B43" s="432" t="s">
        <v>1145</v>
      </c>
      <c r="C43" s="261">
        <v>33.369999999999997</v>
      </c>
      <c r="D43" s="261">
        <v>49.49</v>
      </c>
      <c r="E43" s="261">
        <v>31.86</v>
      </c>
      <c r="F43" s="261">
        <v>22.4</v>
      </c>
      <c r="G43" s="261">
        <v>22.45</v>
      </c>
      <c r="H43" s="261">
        <v>22.45</v>
      </c>
      <c r="I43" s="281">
        <v>182.01999999999998</v>
      </c>
    </row>
    <row r="44" spans="2:9" s="446" customFormat="1" x14ac:dyDescent="0.2">
      <c r="B44" s="432" t="s">
        <v>1458</v>
      </c>
      <c r="C44" s="261">
        <v>7.01</v>
      </c>
      <c r="D44" s="261">
        <v>7.01</v>
      </c>
      <c r="E44" s="261">
        <v>5.51</v>
      </c>
      <c r="F44" s="261">
        <v>0</v>
      </c>
      <c r="G44" s="261">
        <v>0</v>
      </c>
      <c r="H44" s="261">
        <v>0</v>
      </c>
      <c r="I44" s="281">
        <v>19.53</v>
      </c>
    </row>
    <row r="45" spans="2:9" s="445" customFormat="1" x14ac:dyDescent="0.2">
      <c r="B45" s="274" t="s">
        <v>1154</v>
      </c>
      <c r="C45" s="281">
        <v>40.379999999999995</v>
      </c>
      <c r="D45" s="281">
        <v>56.5</v>
      </c>
      <c r="E45" s="281">
        <v>37.369999999999997</v>
      </c>
      <c r="F45" s="281">
        <v>22.4</v>
      </c>
      <c r="G45" s="281">
        <v>22.45</v>
      </c>
      <c r="H45" s="281">
        <v>22.45</v>
      </c>
      <c r="I45" s="281">
        <v>201.54999999999998</v>
      </c>
    </row>
    <row r="46" spans="2:9" s="446" customFormat="1" x14ac:dyDescent="0.2">
      <c r="B46" s="265"/>
      <c r="C46" s="277"/>
      <c r="D46" s="277"/>
      <c r="E46" s="277"/>
      <c r="F46" s="277"/>
      <c r="G46" s="277"/>
      <c r="H46" s="277"/>
      <c r="I46" s="278"/>
    </row>
    <row r="47" spans="2:9" s="445" customFormat="1" ht="22.5" x14ac:dyDescent="0.2">
      <c r="B47" s="274" t="s">
        <v>1155</v>
      </c>
      <c r="C47" s="280">
        <v>2018</v>
      </c>
      <c r="D47" s="280">
        <v>2019</v>
      </c>
      <c r="E47" s="280">
        <v>2020</v>
      </c>
      <c r="F47" s="280">
        <v>2021</v>
      </c>
      <c r="G47" s="280">
        <v>2022</v>
      </c>
      <c r="H47" s="280">
        <v>2023</v>
      </c>
      <c r="I47" s="280" t="s">
        <v>1883</v>
      </c>
    </row>
    <row r="48" spans="2:9" s="446" customFormat="1" x14ac:dyDescent="0.2">
      <c r="B48" s="432" t="s">
        <v>1460</v>
      </c>
      <c r="C48" s="298">
        <v>21.835000000000015</v>
      </c>
      <c r="D48" s="298">
        <v>24.544999999999995</v>
      </c>
      <c r="E48" s="298">
        <v>32.464999999999989</v>
      </c>
      <c r="F48" s="298">
        <v>28.555000000000007</v>
      </c>
      <c r="G48" s="298">
        <v>33.89500000000001</v>
      </c>
      <c r="H48" s="298">
        <v>38.780000000000015</v>
      </c>
      <c r="I48" s="344">
        <v>180.07500000000005</v>
      </c>
    </row>
    <row r="49" spans="2:9" s="446" customFormat="1" x14ac:dyDescent="0.2">
      <c r="B49" s="432" t="s">
        <v>1461</v>
      </c>
      <c r="C49" s="298">
        <v>9.9999999999997868E-3</v>
      </c>
      <c r="D49" s="298">
        <v>5.3099999999999987</v>
      </c>
      <c r="E49" s="298">
        <v>0.28000000000000025</v>
      </c>
      <c r="F49" s="298">
        <v>0</v>
      </c>
      <c r="G49" s="298">
        <v>0</v>
      </c>
      <c r="H49" s="298">
        <v>0</v>
      </c>
      <c r="I49" s="344">
        <v>5.5999999999999943</v>
      </c>
    </row>
    <row r="50" spans="2:9" s="445" customFormat="1" x14ac:dyDescent="0.2">
      <c r="B50" s="274" t="s">
        <v>1158</v>
      </c>
      <c r="C50" s="344">
        <v>21.845000000000013</v>
      </c>
      <c r="D50" s="344">
        <v>29.85499999999999</v>
      </c>
      <c r="E50" s="344">
        <v>32.744999999999997</v>
      </c>
      <c r="F50" s="344">
        <v>28.555000000000007</v>
      </c>
      <c r="G50" s="344">
        <v>33.89500000000001</v>
      </c>
      <c r="H50" s="344">
        <v>38.780000000000015</v>
      </c>
      <c r="I50" s="344">
        <v>185.67500000000004</v>
      </c>
    </row>
    <row r="53" spans="2:9" x14ac:dyDescent="0.2">
      <c r="B53" s="351" t="s">
        <v>1748</v>
      </c>
      <c r="C53" s="340"/>
      <c r="D53" s="340"/>
      <c r="E53" s="340"/>
      <c r="F53" s="340"/>
      <c r="G53" s="340"/>
      <c r="H53" s="340"/>
      <c r="I53" s="340"/>
    </row>
    <row r="54" spans="2:9" s="445" customFormat="1" ht="22.5" x14ac:dyDescent="0.2">
      <c r="B54" s="274" t="s">
        <v>1159</v>
      </c>
      <c r="C54" s="280">
        <v>2018</v>
      </c>
      <c r="D54" s="280">
        <v>2019</v>
      </c>
      <c r="E54" s="280">
        <v>2020</v>
      </c>
      <c r="F54" s="280">
        <v>2021</v>
      </c>
      <c r="G54" s="280">
        <v>2022</v>
      </c>
      <c r="H54" s="280">
        <v>2023</v>
      </c>
      <c r="I54" s="280" t="s">
        <v>1883</v>
      </c>
    </row>
    <row r="55" spans="2:9" s="446" customFormat="1" x14ac:dyDescent="0.2">
      <c r="B55" s="432" t="s">
        <v>1145</v>
      </c>
      <c r="C55" s="261">
        <v>102.02098189189709</v>
      </c>
      <c r="D55" s="261">
        <v>195.37834142246828</v>
      </c>
      <c r="E55" s="261">
        <v>202.21038296640029</v>
      </c>
      <c r="F55" s="261">
        <v>247.09159111023601</v>
      </c>
      <c r="G55" s="261">
        <v>216.0781633460123</v>
      </c>
      <c r="H55" s="261">
        <v>221.26</v>
      </c>
      <c r="I55" s="281">
        <v>1184.039460737014</v>
      </c>
    </row>
    <row r="56" spans="2:9" s="446" customFormat="1" x14ac:dyDescent="0.2">
      <c r="B56" s="432" t="s">
        <v>1146</v>
      </c>
      <c r="C56" s="261">
        <v>89.379127751655517</v>
      </c>
      <c r="D56" s="261">
        <v>74.869552129445609</v>
      </c>
      <c r="E56" s="261">
        <v>60.714914485277092</v>
      </c>
      <c r="F56" s="261">
        <v>6.1811656366653693</v>
      </c>
      <c r="G56" s="261">
        <v>0</v>
      </c>
      <c r="H56" s="261">
        <v>0</v>
      </c>
      <c r="I56" s="281">
        <v>231.14476000304359</v>
      </c>
    </row>
    <row r="57" spans="2:9" s="445" customFormat="1" x14ac:dyDescent="0.2">
      <c r="B57" s="274" t="s">
        <v>1147</v>
      </c>
      <c r="C57" s="281">
        <v>191.40010964355261</v>
      </c>
      <c r="D57" s="281">
        <v>270.24789355191388</v>
      </c>
      <c r="E57" s="281">
        <v>262.92529745167735</v>
      </c>
      <c r="F57" s="281">
        <v>253.27275674690139</v>
      </c>
      <c r="G57" s="281">
        <v>216.0781633460123</v>
      </c>
      <c r="H57" s="281">
        <v>221.26</v>
      </c>
      <c r="I57" s="281">
        <v>1415.1842207400575</v>
      </c>
    </row>
    <row r="58" spans="2:9" s="446" customFormat="1" x14ac:dyDescent="0.2">
      <c r="B58" s="432" t="s">
        <v>1148</v>
      </c>
      <c r="C58" s="261">
        <v>49.501913000000002</v>
      </c>
      <c r="D58" s="261">
        <v>67.133429000000007</v>
      </c>
      <c r="E58" s="261">
        <v>121.99923</v>
      </c>
      <c r="F58" s="261">
        <v>141.59895700000001</v>
      </c>
      <c r="G58" s="261">
        <v>130.86068800000001</v>
      </c>
      <c r="H58" s="261">
        <v>72.293486000000001</v>
      </c>
      <c r="I58" s="281">
        <v>583.38770299999999</v>
      </c>
    </row>
    <row r="59" spans="2:9" s="446" customFormat="1" x14ac:dyDescent="0.2">
      <c r="B59" s="432" t="s">
        <v>1149</v>
      </c>
      <c r="C59" s="261">
        <v>20</v>
      </c>
      <c r="D59" s="261">
        <v>40</v>
      </c>
      <c r="E59" s="261">
        <v>37.5</v>
      </c>
      <c r="F59" s="261">
        <v>30</v>
      </c>
      <c r="G59" s="261">
        <v>42.5</v>
      </c>
      <c r="H59" s="261">
        <v>40</v>
      </c>
      <c r="I59" s="281">
        <v>210</v>
      </c>
    </row>
    <row r="60" spans="2:9" s="446" customFormat="1" x14ac:dyDescent="0.2">
      <c r="B60" s="432" t="s">
        <v>1150</v>
      </c>
      <c r="C60" s="261">
        <v>69.501913000000002</v>
      </c>
      <c r="D60" s="261">
        <v>107.13342900000001</v>
      </c>
      <c r="E60" s="261">
        <v>159.49923000000001</v>
      </c>
      <c r="F60" s="261">
        <v>171.59895700000001</v>
      </c>
      <c r="G60" s="261">
        <v>173.36068800000001</v>
      </c>
      <c r="H60" s="261">
        <v>112.293486</v>
      </c>
      <c r="I60" s="281">
        <v>793.3877030000001</v>
      </c>
    </row>
    <row r="61" spans="2:9" s="445" customFormat="1" x14ac:dyDescent="0.2">
      <c r="B61" s="274" t="s">
        <v>1151</v>
      </c>
      <c r="C61" s="281">
        <v>260.90202264355264</v>
      </c>
      <c r="D61" s="281">
        <v>377.38132255191385</v>
      </c>
      <c r="E61" s="281">
        <v>422.42452745167736</v>
      </c>
      <c r="F61" s="281">
        <v>424.87171374690138</v>
      </c>
      <c r="G61" s="281">
        <v>389.43885134601231</v>
      </c>
      <c r="H61" s="281">
        <v>333.55348600000002</v>
      </c>
      <c r="I61" s="281">
        <v>2208.5719237400576</v>
      </c>
    </row>
    <row r="62" spans="2:9" s="446" customFormat="1" x14ac:dyDescent="0.2"/>
    <row r="63" spans="2:9" s="445" customFormat="1" ht="22.5" x14ac:dyDescent="0.2">
      <c r="B63" s="274" t="s">
        <v>1160</v>
      </c>
      <c r="C63" s="280">
        <v>2018</v>
      </c>
      <c r="D63" s="280">
        <v>2019</v>
      </c>
      <c r="E63" s="280">
        <v>2020</v>
      </c>
      <c r="F63" s="280">
        <v>2021</v>
      </c>
      <c r="G63" s="280">
        <v>2022</v>
      </c>
      <c r="H63" s="280">
        <v>2023</v>
      </c>
      <c r="I63" s="280" t="s">
        <v>1883</v>
      </c>
    </row>
    <row r="64" spans="2:9" s="446" customFormat="1" x14ac:dyDescent="0.2">
      <c r="B64" s="432" t="s">
        <v>1152</v>
      </c>
      <c r="C64" s="261">
        <v>244.37</v>
      </c>
      <c r="D64" s="261">
        <v>279.54000000000002</v>
      </c>
      <c r="E64" s="261">
        <v>208.31</v>
      </c>
      <c r="F64" s="261">
        <v>149.44999999999999</v>
      </c>
      <c r="G64" s="261">
        <v>127.1</v>
      </c>
      <c r="H64" s="261">
        <v>127.1</v>
      </c>
      <c r="I64" s="281">
        <v>1135.8700000000001</v>
      </c>
    </row>
    <row r="65" spans="2:9" s="446" customFormat="1" x14ac:dyDescent="0.2">
      <c r="B65" s="432" t="s">
        <v>1153</v>
      </c>
      <c r="C65" s="261">
        <v>90</v>
      </c>
      <c r="D65" s="261">
        <v>178</v>
      </c>
      <c r="E65" s="261">
        <v>254</v>
      </c>
      <c r="F65" s="261">
        <v>235</v>
      </c>
      <c r="G65" s="261">
        <v>203</v>
      </c>
      <c r="H65" s="261">
        <v>0</v>
      </c>
      <c r="I65" s="281">
        <v>960</v>
      </c>
    </row>
    <row r="66" spans="2:9" s="445" customFormat="1" x14ac:dyDescent="0.2">
      <c r="B66" s="274" t="s">
        <v>1154</v>
      </c>
      <c r="C66" s="281">
        <v>334.37</v>
      </c>
      <c r="D66" s="281">
        <v>457.54</v>
      </c>
      <c r="E66" s="281">
        <v>462.31</v>
      </c>
      <c r="F66" s="281">
        <v>384.45</v>
      </c>
      <c r="G66" s="281">
        <v>330.1</v>
      </c>
      <c r="H66" s="281">
        <v>127.1</v>
      </c>
      <c r="I66" s="281">
        <v>2095.87</v>
      </c>
    </row>
    <row r="67" spans="2:9" s="446" customFormat="1" x14ac:dyDescent="0.2"/>
    <row r="68" spans="2:9" s="445" customFormat="1" ht="22.5" x14ac:dyDescent="0.2">
      <c r="B68" s="274" t="s">
        <v>1155</v>
      </c>
      <c r="C68" s="280">
        <v>2018</v>
      </c>
      <c r="D68" s="280">
        <v>2019</v>
      </c>
      <c r="E68" s="280">
        <v>2020</v>
      </c>
      <c r="F68" s="280">
        <v>2021</v>
      </c>
      <c r="G68" s="280">
        <v>2022</v>
      </c>
      <c r="H68" s="280">
        <v>2023</v>
      </c>
      <c r="I68" s="280" t="s">
        <v>1883</v>
      </c>
    </row>
    <row r="69" spans="2:9" s="446" customFormat="1" x14ac:dyDescent="0.2">
      <c r="B69" s="432" t="s">
        <v>1156</v>
      </c>
      <c r="C69" s="298">
        <v>-52.969890356447394</v>
      </c>
      <c r="D69" s="298">
        <v>-9.2921064480861446</v>
      </c>
      <c r="E69" s="298">
        <v>54.61529745167735</v>
      </c>
      <c r="F69" s="298">
        <v>103.8227567469014</v>
      </c>
      <c r="G69" s="298">
        <v>88.978163346012309</v>
      </c>
      <c r="H69" s="298">
        <v>94.16</v>
      </c>
      <c r="I69" s="344">
        <v>279.31422074005741</v>
      </c>
    </row>
    <row r="70" spans="2:9" s="446" customFormat="1" x14ac:dyDescent="0.2">
      <c r="B70" s="432" t="s">
        <v>1157</v>
      </c>
      <c r="C70" s="298">
        <v>-20.498086999999998</v>
      </c>
      <c r="D70" s="298">
        <v>-70.866570999999993</v>
      </c>
      <c r="E70" s="298">
        <v>-94.500769999999989</v>
      </c>
      <c r="F70" s="298">
        <v>-63.401042999999987</v>
      </c>
      <c r="G70" s="298">
        <v>-29.63931199999999</v>
      </c>
      <c r="H70" s="298">
        <v>112.293486</v>
      </c>
      <c r="I70" s="344">
        <v>-166.6122969999999</v>
      </c>
    </row>
    <row r="71" spans="2:9" s="445" customFormat="1" x14ac:dyDescent="0.2">
      <c r="B71" s="274" t="s">
        <v>1158</v>
      </c>
      <c r="C71" s="344">
        <v>-73.467977356447363</v>
      </c>
      <c r="D71" s="344">
        <v>-80.158677448086166</v>
      </c>
      <c r="E71" s="344">
        <v>-39.885472548322639</v>
      </c>
      <c r="F71" s="344">
        <v>40.421713746901389</v>
      </c>
      <c r="G71" s="344">
        <v>59.338851346012291</v>
      </c>
      <c r="H71" s="344">
        <v>206.45348600000003</v>
      </c>
      <c r="I71" s="344">
        <v>112.70192374005774</v>
      </c>
    </row>
    <row r="72" spans="2:9" s="446" customFormat="1" x14ac:dyDescent="0.2"/>
    <row r="73" spans="2:9" s="446" customFormat="1" x14ac:dyDescent="0.2"/>
    <row r="74" spans="2:9" s="446" customFormat="1" x14ac:dyDescent="0.2"/>
    <row r="75" spans="2:9" s="445" customFormat="1" ht="22.5" x14ac:dyDescent="0.2">
      <c r="B75" s="274" t="s">
        <v>1144</v>
      </c>
      <c r="C75" s="280">
        <v>2018</v>
      </c>
      <c r="D75" s="280">
        <v>2019</v>
      </c>
      <c r="E75" s="280">
        <v>2020</v>
      </c>
      <c r="F75" s="280">
        <v>2021</v>
      </c>
      <c r="G75" s="280">
        <v>2022</v>
      </c>
      <c r="H75" s="280">
        <v>2023</v>
      </c>
      <c r="I75" s="280" t="s">
        <v>1883</v>
      </c>
    </row>
    <row r="76" spans="2:9" s="446" customFormat="1" x14ac:dyDescent="0.2">
      <c r="B76" s="432" t="s">
        <v>1159</v>
      </c>
      <c r="C76" s="261">
        <v>132.38</v>
      </c>
      <c r="D76" s="261">
        <v>132.38</v>
      </c>
      <c r="E76" s="261">
        <v>132.38495999999998</v>
      </c>
      <c r="F76" s="261">
        <v>132.38495999999998</v>
      </c>
      <c r="G76" s="261">
        <v>132.38495999999998</v>
      </c>
      <c r="H76" s="261">
        <v>132.38495999999998</v>
      </c>
      <c r="I76" s="281">
        <v>794.2998399999999</v>
      </c>
    </row>
    <row r="77" spans="2:9" s="446" customFormat="1" x14ac:dyDescent="0.2">
      <c r="B77" s="432" t="s">
        <v>1160</v>
      </c>
      <c r="C77" s="261">
        <v>136</v>
      </c>
      <c r="D77" s="261">
        <v>136</v>
      </c>
      <c r="E77" s="261">
        <v>136</v>
      </c>
      <c r="F77" s="261">
        <v>136</v>
      </c>
      <c r="G77" s="261">
        <v>136</v>
      </c>
      <c r="H77" s="261">
        <v>136</v>
      </c>
      <c r="I77" s="281">
        <v>816</v>
      </c>
    </row>
    <row r="78" spans="2:9" s="445" customFormat="1" x14ac:dyDescent="0.2">
      <c r="B78" s="274" t="s">
        <v>1161</v>
      </c>
      <c r="C78" s="298">
        <v>-3.6200000000000045</v>
      </c>
      <c r="D78" s="298">
        <v>-3.6200000000000045</v>
      </c>
      <c r="E78" s="298">
        <v>-3.6150400000000218</v>
      </c>
      <c r="F78" s="298">
        <v>-3.6150400000000218</v>
      </c>
      <c r="G78" s="298">
        <v>-3.6150400000000218</v>
      </c>
      <c r="H78" s="298">
        <v>-3.6150400000000218</v>
      </c>
      <c r="I78" s="344">
        <v>-21.700160000000096</v>
      </c>
    </row>
    <row r="79" spans="2:9" s="446" customFormat="1" x14ac:dyDescent="0.2"/>
    <row r="81" spans="2:9" x14ac:dyDescent="0.2">
      <c r="B81" s="352" t="s">
        <v>35</v>
      </c>
      <c r="C81" s="341"/>
      <c r="D81" s="341"/>
      <c r="E81" s="341"/>
      <c r="F81" s="341"/>
      <c r="G81" s="341"/>
      <c r="H81" s="341"/>
      <c r="I81" s="341"/>
    </row>
    <row r="82" spans="2:9" s="445" customFormat="1" ht="22.5" x14ac:dyDescent="0.2">
      <c r="B82" s="274" t="s">
        <v>1756</v>
      </c>
      <c r="C82" s="280">
        <v>2018</v>
      </c>
      <c r="D82" s="280">
        <v>2019</v>
      </c>
      <c r="E82" s="280">
        <v>2020</v>
      </c>
      <c r="F82" s="280">
        <v>2021</v>
      </c>
      <c r="G82" s="280">
        <v>2022</v>
      </c>
      <c r="H82" s="280">
        <v>2023</v>
      </c>
      <c r="I82" s="280" t="s">
        <v>1883</v>
      </c>
    </row>
    <row r="83" spans="2:9" s="446" customFormat="1" x14ac:dyDescent="0.2">
      <c r="B83" s="432" t="s">
        <v>1867</v>
      </c>
      <c r="C83" s="261">
        <v>117.65999999999998</v>
      </c>
      <c r="D83" s="261">
        <v>150.62</v>
      </c>
      <c r="E83" s="261">
        <v>186.41</v>
      </c>
      <c r="F83" s="261">
        <v>305.39</v>
      </c>
      <c r="G83" s="261">
        <v>308.43000000000006</v>
      </c>
      <c r="H83" s="261">
        <v>323.64000000000004</v>
      </c>
      <c r="I83" s="281">
        <v>1392.15</v>
      </c>
    </row>
    <row r="84" spans="2:9" s="446" customFormat="1" ht="22.5" x14ac:dyDescent="0.2">
      <c r="B84" s="432" t="s">
        <v>1877</v>
      </c>
      <c r="C84" s="261">
        <v>0.53900000000000003</v>
      </c>
      <c r="D84" s="261">
        <v>0.47599999999999998</v>
      </c>
      <c r="E84" s="261">
        <v>0.75</v>
      </c>
      <c r="F84" s="261">
        <v>16.5</v>
      </c>
      <c r="G84" s="261">
        <v>53.509999999999991</v>
      </c>
      <c r="H84" s="261">
        <v>21.850000000000005</v>
      </c>
      <c r="I84" s="281">
        <v>93.625</v>
      </c>
    </row>
    <row r="85" spans="2:9" s="445" customFormat="1" x14ac:dyDescent="0.2">
      <c r="B85" s="274" t="s">
        <v>1759</v>
      </c>
      <c r="C85" s="281">
        <v>118.19899999999998</v>
      </c>
      <c r="D85" s="281">
        <v>151.096</v>
      </c>
      <c r="E85" s="281">
        <v>187.16</v>
      </c>
      <c r="F85" s="281">
        <v>321.89</v>
      </c>
      <c r="G85" s="281">
        <v>361.94000000000005</v>
      </c>
      <c r="H85" s="281">
        <v>345.49000000000007</v>
      </c>
      <c r="I85" s="281">
        <v>1485.7750000000001</v>
      </c>
    </row>
    <row r="86" spans="2:9" s="446" customFormat="1" x14ac:dyDescent="0.2">
      <c r="B86" s="432" t="s">
        <v>1866</v>
      </c>
      <c r="C86" s="261">
        <v>58.2</v>
      </c>
      <c r="D86" s="261">
        <v>59.08</v>
      </c>
      <c r="E86" s="261">
        <v>55.26</v>
      </c>
      <c r="F86" s="261">
        <v>58.38</v>
      </c>
      <c r="G86" s="261">
        <v>66.08</v>
      </c>
      <c r="H86" s="261">
        <v>70.58</v>
      </c>
      <c r="I86" s="281">
        <v>367.58</v>
      </c>
    </row>
    <row r="87" spans="2:9" s="445" customFormat="1" x14ac:dyDescent="0.2">
      <c r="B87" s="274" t="s">
        <v>1760</v>
      </c>
      <c r="C87" s="281">
        <v>176.399</v>
      </c>
      <c r="D87" s="281">
        <v>210.17599999999999</v>
      </c>
      <c r="E87" s="281">
        <v>242.42</v>
      </c>
      <c r="F87" s="281">
        <v>380.27</v>
      </c>
      <c r="G87" s="281">
        <v>428.02000000000004</v>
      </c>
      <c r="H87" s="281">
        <v>416.07000000000005</v>
      </c>
      <c r="I87" s="281">
        <v>1853.355</v>
      </c>
    </row>
    <row r="88" spans="2:9" s="446" customFormat="1" x14ac:dyDescent="0.2"/>
    <row r="89" spans="2:9" s="446" customFormat="1" x14ac:dyDescent="0.2"/>
    <row r="90" spans="2:9" s="445" customFormat="1" ht="22.5" x14ac:dyDescent="0.2">
      <c r="B90" s="274" t="s">
        <v>1800</v>
      </c>
      <c r="C90" s="280">
        <v>2018</v>
      </c>
      <c r="D90" s="280">
        <v>2019</v>
      </c>
      <c r="E90" s="280">
        <v>2020</v>
      </c>
      <c r="F90" s="280">
        <v>2021</v>
      </c>
      <c r="G90" s="280">
        <v>2022</v>
      </c>
      <c r="H90" s="280">
        <v>2023</v>
      </c>
      <c r="I90" s="280" t="s">
        <v>1883</v>
      </c>
    </row>
    <row r="91" spans="2:9" s="446" customFormat="1" x14ac:dyDescent="0.2">
      <c r="B91" s="432" t="s">
        <v>1802</v>
      </c>
      <c r="C91" s="261">
        <v>12.76</v>
      </c>
      <c r="D91" s="261">
        <v>1.87</v>
      </c>
      <c r="E91" s="261">
        <v>0</v>
      </c>
      <c r="F91" s="261">
        <v>0</v>
      </c>
      <c r="G91" s="261">
        <v>0</v>
      </c>
      <c r="H91" s="261">
        <v>0</v>
      </c>
      <c r="I91" s="281">
        <v>41.809999999999995</v>
      </c>
    </row>
    <row r="92" spans="2:9" s="446" customFormat="1" x14ac:dyDescent="0.2">
      <c r="B92" s="432" t="s">
        <v>1803</v>
      </c>
      <c r="C92" s="261">
        <v>213.94</v>
      </c>
      <c r="D92" s="261">
        <v>299.31</v>
      </c>
      <c r="E92" s="261">
        <v>381.66</v>
      </c>
      <c r="F92" s="261">
        <v>386.65</v>
      </c>
      <c r="G92" s="261">
        <v>305.20999999999998</v>
      </c>
      <c r="H92" s="261">
        <v>305.20999999999998</v>
      </c>
      <c r="I92" s="281">
        <v>1786.4700000000003</v>
      </c>
    </row>
    <row r="93" spans="2:9" s="446" customFormat="1" x14ac:dyDescent="0.2">
      <c r="B93" s="432" t="s">
        <v>1804</v>
      </c>
      <c r="C93" s="261">
        <v>91</v>
      </c>
      <c r="D93" s="261">
        <v>91</v>
      </c>
      <c r="E93" s="261">
        <v>91</v>
      </c>
      <c r="F93" s="261">
        <v>91</v>
      </c>
      <c r="G93" s="261">
        <v>91</v>
      </c>
      <c r="H93" s="261">
        <v>91</v>
      </c>
      <c r="I93" s="281">
        <v>535.76</v>
      </c>
    </row>
    <row r="94" spans="2:9" s="445" customFormat="1" x14ac:dyDescent="0.2">
      <c r="B94" s="274" t="s">
        <v>1154</v>
      </c>
      <c r="C94" s="281">
        <v>317.7</v>
      </c>
      <c r="D94" s="281">
        <v>392.18</v>
      </c>
      <c r="E94" s="281">
        <v>472.66</v>
      </c>
      <c r="F94" s="281">
        <v>477.65</v>
      </c>
      <c r="G94" s="281">
        <v>396.21</v>
      </c>
      <c r="H94" s="281">
        <v>396.21</v>
      </c>
      <c r="I94" s="281">
        <v>2364.04</v>
      </c>
    </row>
    <row r="95" spans="2:9" s="446" customFormat="1" x14ac:dyDescent="0.2"/>
    <row r="96" spans="2:9" s="446" customFormat="1" ht="22.5" x14ac:dyDescent="0.2">
      <c r="B96" s="274" t="s">
        <v>1801</v>
      </c>
      <c r="C96" s="447">
        <v>2018</v>
      </c>
      <c r="D96" s="447">
        <v>2019</v>
      </c>
      <c r="E96" s="447">
        <v>2020</v>
      </c>
      <c r="F96" s="447">
        <v>2021</v>
      </c>
      <c r="G96" s="447">
        <v>2022</v>
      </c>
      <c r="H96" s="447">
        <v>2023</v>
      </c>
      <c r="I96" s="280" t="s">
        <v>1883</v>
      </c>
    </row>
    <row r="97" spans="2:9" s="446" customFormat="1" x14ac:dyDescent="0.2">
      <c r="B97" s="432" t="s">
        <v>1868</v>
      </c>
      <c r="C97" s="298">
        <v>-109.04</v>
      </c>
      <c r="D97" s="298">
        <v>-150.56</v>
      </c>
      <c r="E97" s="298">
        <v>-195.25000000000003</v>
      </c>
      <c r="F97" s="298">
        <v>-81.259999999999991</v>
      </c>
      <c r="G97" s="298">
        <v>3.2200000000000841</v>
      </c>
      <c r="H97" s="298">
        <v>18.430000000000064</v>
      </c>
      <c r="I97" s="344">
        <v>-436.13000000000011</v>
      </c>
    </row>
    <row r="98" spans="2:9" s="446" customFormat="1" x14ac:dyDescent="0.2">
      <c r="B98" s="432" t="s">
        <v>1805</v>
      </c>
      <c r="C98" s="298">
        <v>-32.799999999999997</v>
      </c>
      <c r="D98" s="298">
        <v>-31.92</v>
      </c>
      <c r="E98" s="298">
        <v>-35.74</v>
      </c>
      <c r="F98" s="298">
        <v>-32.619999999999997</v>
      </c>
      <c r="G98" s="298">
        <v>-24.92</v>
      </c>
      <c r="H98" s="298">
        <v>-20.420000000000002</v>
      </c>
      <c r="I98" s="344">
        <v>-168.18</v>
      </c>
    </row>
    <row r="99" spans="2:9" s="445" customFormat="1" x14ac:dyDescent="0.2">
      <c r="B99" s="274" t="s">
        <v>1158</v>
      </c>
      <c r="C99" s="298">
        <v>-141.84</v>
      </c>
      <c r="D99" s="298">
        <v>-182.48000000000002</v>
      </c>
      <c r="E99" s="298">
        <v>-230.99000000000004</v>
      </c>
      <c r="F99" s="298">
        <v>-113.88</v>
      </c>
      <c r="G99" s="298">
        <v>-21.699999999999932</v>
      </c>
      <c r="H99" s="298">
        <v>-1.9899999999999523</v>
      </c>
      <c r="I99" s="344">
        <v>-604.30999999999995</v>
      </c>
    </row>
    <row r="100" spans="2:9" s="446" customFormat="1" x14ac:dyDescent="0.2"/>
    <row r="103" spans="2:9" x14ac:dyDescent="0.2">
      <c r="B103" s="353" t="s">
        <v>31</v>
      </c>
      <c r="C103" s="342"/>
      <c r="D103" s="342"/>
      <c r="E103" s="342"/>
      <c r="F103" s="342"/>
      <c r="G103" s="342"/>
      <c r="H103" s="342"/>
      <c r="I103" s="342"/>
    </row>
    <row r="104" spans="2:9" s="446" customFormat="1" ht="22.5" x14ac:dyDescent="0.2">
      <c r="B104" s="274" t="s">
        <v>1806</v>
      </c>
      <c r="C104" s="447">
        <v>2018</v>
      </c>
      <c r="D104" s="447">
        <v>2019</v>
      </c>
      <c r="E104" s="447">
        <v>2020</v>
      </c>
      <c r="F104" s="447">
        <v>2021</v>
      </c>
      <c r="G104" s="447">
        <v>2022</v>
      </c>
      <c r="H104" s="447">
        <v>2023</v>
      </c>
      <c r="I104" s="280" t="s">
        <v>1883</v>
      </c>
    </row>
    <row r="105" spans="2:9" s="446" customFormat="1" x14ac:dyDescent="0.2">
      <c r="B105" s="432" t="s">
        <v>2129</v>
      </c>
      <c r="C105" s="261">
        <v>8.0020000000000007</v>
      </c>
      <c r="D105" s="261">
        <v>8.7712129999999995</v>
      </c>
      <c r="E105" s="261">
        <v>9.5</v>
      </c>
      <c r="F105" s="261">
        <v>12.499999699999998</v>
      </c>
      <c r="G105" s="261">
        <v>12.5</v>
      </c>
      <c r="H105" s="261">
        <v>10.304165000000001</v>
      </c>
      <c r="I105" s="281">
        <v>61.5773777</v>
      </c>
    </row>
    <row r="106" spans="2:9" s="446" customFormat="1" x14ac:dyDescent="0.2">
      <c r="B106" s="432" t="s">
        <v>2130</v>
      </c>
      <c r="C106" s="261">
        <v>11.112629</v>
      </c>
      <c r="D106" s="261">
        <v>10.857083000000001</v>
      </c>
      <c r="E106" s="261">
        <v>17</v>
      </c>
      <c r="F106" s="261">
        <v>17</v>
      </c>
      <c r="G106" s="261">
        <v>17</v>
      </c>
      <c r="H106" s="261">
        <v>17.000000310000004</v>
      </c>
      <c r="I106" s="281">
        <v>89.969712310000006</v>
      </c>
    </row>
    <row r="107" spans="2:9" s="446" customFormat="1" x14ac:dyDescent="0.2">
      <c r="B107" s="432" t="s">
        <v>2131</v>
      </c>
      <c r="C107" s="261">
        <v>14.879282</v>
      </c>
      <c r="D107" s="261">
        <v>16.971032999999998</v>
      </c>
      <c r="E107" s="261">
        <v>21</v>
      </c>
      <c r="F107" s="261">
        <v>22</v>
      </c>
      <c r="G107" s="261">
        <v>22</v>
      </c>
      <c r="H107" s="261">
        <v>22</v>
      </c>
      <c r="I107" s="281">
        <v>118.85031499999999</v>
      </c>
    </row>
    <row r="108" spans="2:9" s="446" customFormat="1" x14ac:dyDescent="0.2">
      <c r="B108" s="432" t="s">
        <v>2132</v>
      </c>
      <c r="C108" s="261">
        <v>6.5757060000000003</v>
      </c>
      <c r="D108" s="261">
        <v>4.8340540000000001</v>
      </c>
      <c r="E108" s="261">
        <v>10</v>
      </c>
      <c r="F108" s="261">
        <v>10</v>
      </c>
      <c r="G108" s="261">
        <v>10</v>
      </c>
      <c r="H108" s="261">
        <v>10</v>
      </c>
      <c r="I108" s="281">
        <v>51.409759999999999</v>
      </c>
    </row>
    <row r="109" spans="2:9" s="446" customFormat="1" x14ac:dyDescent="0.2">
      <c r="B109" s="432" t="s">
        <v>2133</v>
      </c>
      <c r="C109" s="261">
        <v>14.351307</v>
      </c>
      <c r="D109" s="261">
        <v>15.354843000000001</v>
      </c>
      <c r="E109" s="261">
        <v>20</v>
      </c>
      <c r="F109" s="261">
        <v>22</v>
      </c>
      <c r="G109" s="261">
        <v>22</v>
      </c>
      <c r="H109" s="261">
        <v>22</v>
      </c>
      <c r="I109" s="281">
        <v>115.70615000000001</v>
      </c>
    </row>
    <row r="110" spans="2:9" s="446" customFormat="1" x14ac:dyDescent="0.2">
      <c r="B110" s="432" t="s">
        <v>2134</v>
      </c>
      <c r="C110" s="261">
        <v>4.1157269999999997</v>
      </c>
      <c r="D110" s="261">
        <v>3.8895430000000002</v>
      </c>
      <c r="E110" s="261">
        <v>7</v>
      </c>
      <c r="F110" s="261">
        <v>7</v>
      </c>
      <c r="G110" s="261">
        <v>7</v>
      </c>
      <c r="H110" s="261">
        <v>7</v>
      </c>
      <c r="I110" s="281">
        <v>36.005269999999996</v>
      </c>
    </row>
    <row r="111" spans="2:9" s="446" customFormat="1" x14ac:dyDescent="0.2">
      <c r="B111" s="432" t="s">
        <v>2135</v>
      </c>
      <c r="C111" s="261">
        <v>5.265034</v>
      </c>
      <c r="D111" s="261">
        <v>3.8839999999999999</v>
      </c>
      <c r="E111" s="261">
        <v>5</v>
      </c>
      <c r="F111" s="261">
        <v>5</v>
      </c>
      <c r="G111" s="261">
        <v>5</v>
      </c>
      <c r="H111" s="261">
        <v>5</v>
      </c>
      <c r="I111" s="281">
        <v>29.149034</v>
      </c>
    </row>
    <row r="112" spans="2:9" s="446" customFormat="1" x14ac:dyDescent="0.2">
      <c r="B112" s="432" t="s">
        <v>2136</v>
      </c>
      <c r="C112" s="261">
        <v>23.121171109999999</v>
      </c>
      <c r="D112" s="261">
        <v>16.832000000000001</v>
      </c>
      <c r="E112" s="261">
        <v>31.1</v>
      </c>
      <c r="F112" s="261">
        <v>31.6</v>
      </c>
      <c r="G112" s="261">
        <v>32.1</v>
      </c>
      <c r="H112" s="261">
        <v>31</v>
      </c>
      <c r="I112" s="281">
        <v>165.75317110999998</v>
      </c>
    </row>
    <row r="113" spans="2:9" s="446" customFormat="1" x14ac:dyDescent="0.2">
      <c r="B113" s="432" t="s">
        <v>631</v>
      </c>
      <c r="C113" s="261">
        <v>8.1071349999999995</v>
      </c>
      <c r="D113" s="261">
        <v>8.3558690000000002</v>
      </c>
      <c r="E113" s="261">
        <v>12</v>
      </c>
      <c r="F113" s="261">
        <v>12</v>
      </c>
      <c r="G113" s="261">
        <v>12</v>
      </c>
      <c r="H113" s="261">
        <v>12</v>
      </c>
      <c r="I113" s="281">
        <v>64.463003999999998</v>
      </c>
    </row>
    <row r="114" spans="2:9" s="446" customFormat="1" ht="22.5" x14ac:dyDescent="0.2">
      <c r="B114" s="432" t="s">
        <v>2137</v>
      </c>
      <c r="C114" s="261">
        <v>12.947424000000002</v>
      </c>
      <c r="D114" s="261">
        <v>6.0950299999999995</v>
      </c>
      <c r="E114" s="261">
        <v>7.67584</v>
      </c>
      <c r="F114" s="261">
        <v>5.936102</v>
      </c>
      <c r="G114" s="261">
        <v>5.7126660000000005</v>
      </c>
      <c r="H114" s="261">
        <v>4.5049999999999999</v>
      </c>
      <c r="I114" s="281">
        <v>42.872062</v>
      </c>
    </row>
    <row r="115" spans="2:9" s="446" customFormat="1" x14ac:dyDescent="0.2">
      <c r="B115" s="432" t="s">
        <v>2138</v>
      </c>
      <c r="C115" s="261">
        <v>105.087469</v>
      </c>
      <c r="D115" s="261">
        <v>101.76423</v>
      </c>
      <c r="E115" s="261">
        <v>122</v>
      </c>
      <c r="F115" s="261">
        <v>122</v>
      </c>
      <c r="G115" s="261">
        <v>122</v>
      </c>
      <c r="H115" s="261">
        <v>122</v>
      </c>
      <c r="I115" s="281">
        <v>775.75585611999998</v>
      </c>
    </row>
    <row r="116" spans="2:9" s="446" customFormat="1" x14ac:dyDescent="0.2">
      <c r="B116" s="432" t="s">
        <v>2139</v>
      </c>
      <c r="C116" s="261">
        <v>16.542000000000002</v>
      </c>
      <c r="D116" s="261">
        <v>15.689473</v>
      </c>
      <c r="E116" s="261">
        <v>17</v>
      </c>
      <c r="F116" s="261">
        <v>17</v>
      </c>
      <c r="G116" s="261">
        <v>17</v>
      </c>
      <c r="H116" s="261">
        <v>17</v>
      </c>
      <c r="I116" s="281">
        <v>100.23147299999999</v>
      </c>
    </row>
    <row r="117" spans="2:9" s="446" customFormat="1" x14ac:dyDescent="0.2">
      <c r="B117" s="432" t="s">
        <v>2140</v>
      </c>
      <c r="C117" s="261">
        <v>230.10688410999998</v>
      </c>
      <c r="D117" s="261">
        <v>213.29837099999997</v>
      </c>
      <c r="E117" s="261">
        <v>279.27583999999996</v>
      </c>
      <c r="F117" s="261">
        <v>284.03610170000002</v>
      </c>
      <c r="G117" s="261">
        <v>284.31266599999998</v>
      </c>
      <c r="H117" s="261">
        <v>279.80916531000003</v>
      </c>
      <c r="I117" s="281">
        <v>1570.83902812</v>
      </c>
    </row>
    <row r="118" spans="2:9" s="446" customFormat="1" ht="22.5" x14ac:dyDescent="0.2">
      <c r="B118" s="274" t="s">
        <v>2141</v>
      </c>
      <c r="C118" s="281">
        <v>107.44382111</v>
      </c>
      <c r="D118" s="281">
        <v>94.626668000000009</v>
      </c>
      <c r="E118" s="281">
        <v>138.12962999999999</v>
      </c>
      <c r="F118" s="281">
        <v>143.53610169999999</v>
      </c>
      <c r="G118" s="281">
        <v>143.539086</v>
      </c>
      <c r="H118" s="281">
        <v>138.30916531</v>
      </c>
      <c r="I118" s="281">
        <v>765.58447211999999</v>
      </c>
    </row>
    <row r="119" spans="2:9" s="446" customFormat="1" x14ac:dyDescent="0.2">
      <c r="B119" s="274" t="s">
        <v>2142</v>
      </c>
      <c r="C119" s="281">
        <v>106.12106299999999</v>
      </c>
      <c r="D119" s="281">
        <v>102.98223</v>
      </c>
      <c r="E119" s="281">
        <v>124.14621000000001</v>
      </c>
      <c r="F119" s="281">
        <v>123.5</v>
      </c>
      <c r="G119" s="281">
        <v>123.77358</v>
      </c>
      <c r="H119" s="281">
        <v>124.5</v>
      </c>
      <c r="I119" s="281">
        <v>705.02308300000004</v>
      </c>
    </row>
    <row r="120" spans="2:9" s="446" customFormat="1" x14ac:dyDescent="0.2">
      <c r="B120" s="274" t="s">
        <v>2143</v>
      </c>
      <c r="C120" s="281">
        <v>16.542000000000002</v>
      </c>
      <c r="D120" s="281">
        <v>15.689473</v>
      </c>
      <c r="E120" s="281">
        <v>17</v>
      </c>
      <c r="F120" s="281">
        <v>17</v>
      </c>
      <c r="G120" s="281">
        <v>17</v>
      </c>
      <c r="H120" s="281">
        <v>17</v>
      </c>
      <c r="I120" s="281">
        <v>100.23147299999999</v>
      </c>
    </row>
    <row r="121" spans="2:9" s="446" customFormat="1" x14ac:dyDescent="0.2">
      <c r="B121" s="274" t="s">
        <v>2140</v>
      </c>
      <c r="C121" s="281">
        <v>230.10688410999998</v>
      </c>
      <c r="D121" s="281">
        <v>213.298371</v>
      </c>
      <c r="E121" s="281">
        <v>279.27584000000002</v>
      </c>
      <c r="F121" s="281">
        <v>284.03610170000002</v>
      </c>
      <c r="G121" s="281">
        <v>284.31266599999998</v>
      </c>
      <c r="H121" s="281">
        <v>279.80916531000003</v>
      </c>
      <c r="I121" s="281">
        <v>1570.8390281200002</v>
      </c>
    </row>
    <row r="122" spans="2:9" s="446" customFormat="1" x14ac:dyDescent="0.2">
      <c r="B122" s="326"/>
      <c r="C122" s="326"/>
      <c r="D122" s="326"/>
      <c r="E122" s="326"/>
      <c r="F122" s="326"/>
      <c r="G122" s="326"/>
      <c r="H122" s="326"/>
      <c r="I122" s="249"/>
    </row>
    <row r="123" spans="2:9" s="446" customFormat="1" x14ac:dyDescent="0.2">
      <c r="B123" s="265"/>
      <c r="C123" s="277"/>
      <c r="D123" s="277"/>
      <c r="E123" s="277"/>
      <c r="F123" s="277"/>
      <c r="G123" s="277"/>
      <c r="H123" s="277"/>
      <c r="I123" s="278"/>
    </row>
    <row r="124" spans="2:9" s="446" customFormat="1" ht="22.5" x14ac:dyDescent="0.2">
      <c r="B124" s="274" t="s">
        <v>1807</v>
      </c>
      <c r="C124" s="447">
        <v>2018</v>
      </c>
      <c r="D124" s="447">
        <v>2019</v>
      </c>
      <c r="E124" s="447">
        <v>2020</v>
      </c>
      <c r="F124" s="447">
        <v>2021</v>
      </c>
      <c r="G124" s="447">
        <v>2022</v>
      </c>
      <c r="H124" s="447">
        <v>2023</v>
      </c>
      <c r="I124" s="280" t="s">
        <v>1883</v>
      </c>
    </row>
    <row r="125" spans="2:9" s="446" customFormat="1" x14ac:dyDescent="0.2">
      <c r="B125" s="432" t="s">
        <v>1808</v>
      </c>
      <c r="C125" s="261">
        <v>196</v>
      </c>
      <c r="D125" s="261">
        <v>196</v>
      </c>
      <c r="E125" s="261">
        <v>196</v>
      </c>
      <c r="F125" s="261">
        <v>196</v>
      </c>
      <c r="G125" s="261">
        <v>196</v>
      </c>
      <c r="H125" s="261">
        <v>196</v>
      </c>
      <c r="I125" s="281">
        <v>1132.1599999999999</v>
      </c>
    </row>
    <row r="126" spans="2:9" s="446" customFormat="1" x14ac:dyDescent="0.2">
      <c r="B126" s="432" t="s">
        <v>2056</v>
      </c>
      <c r="C126" s="261">
        <v>72</v>
      </c>
      <c r="D126" s="261">
        <v>72</v>
      </c>
      <c r="E126" s="261">
        <v>72</v>
      </c>
      <c r="F126" s="261">
        <v>72</v>
      </c>
      <c r="G126" s="261">
        <v>72</v>
      </c>
      <c r="H126" s="261">
        <v>72</v>
      </c>
      <c r="I126" s="281">
        <v>449.44</v>
      </c>
    </row>
    <row r="127" spans="2:9" s="446" customFormat="1" x14ac:dyDescent="0.2">
      <c r="B127" s="274" t="s">
        <v>1154</v>
      </c>
      <c r="C127" s="281">
        <v>268</v>
      </c>
      <c r="D127" s="281">
        <v>268</v>
      </c>
      <c r="E127" s="281">
        <v>268</v>
      </c>
      <c r="F127" s="281">
        <v>268</v>
      </c>
      <c r="G127" s="281">
        <v>268</v>
      </c>
      <c r="H127" s="281">
        <v>268</v>
      </c>
      <c r="I127" s="281">
        <v>1581.6</v>
      </c>
    </row>
    <row r="128" spans="2:9" s="446" customFormat="1" x14ac:dyDescent="0.2">
      <c r="B128" s="265"/>
      <c r="C128" s="277"/>
      <c r="D128" s="277"/>
      <c r="E128" s="277"/>
      <c r="F128" s="277"/>
      <c r="G128" s="277"/>
      <c r="H128" s="277"/>
      <c r="I128" s="278"/>
    </row>
    <row r="129" spans="2:9" s="446" customFormat="1" ht="22.5" x14ac:dyDescent="0.2">
      <c r="B129" s="274" t="s">
        <v>1809</v>
      </c>
      <c r="C129" s="447">
        <v>2018</v>
      </c>
      <c r="D129" s="447">
        <v>2019</v>
      </c>
      <c r="E129" s="447">
        <v>2020</v>
      </c>
      <c r="F129" s="447">
        <v>2021</v>
      </c>
      <c r="G129" s="447">
        <v>2022</v>
      </c>
      <c r="H129" s="447">
        <v>2023</v>
      </c>
      <c r="I129" s="280" t="s">
        <v>1883</v>
      </c>
    </row>
    <row r="130" spans="2:9" s="446" customFormat="1" x14ac:dyDescent="0.2">
      <c r="B130" s="432" t="s">
        <v>1810</v>
      </c>
      <c r="C130" s="298">
        <v>-88.556178889999998</v>
      </c>
      <c r="D130" s="298">
        <v>-101.37333199999999</v>
      </c>
      <c r="E130" s="298">
        <v>-57.870370000000008</v>
      </c>
      <c r="F130" s="298">
        <v>-52.463898300000011</v>
      </c>
      <c r="G130" s="298">
        <v>-52.460914000000002</v>
      </c>
      <c r="H130" s="298">
        <v>-57.690834690000003</v>
      </c>
      <c r="I130" s="344">
        <v>-366.57552787999987</v>
      </c>
    </row>
    <row r="131" spans="2:9" s="446" customFormat="1" x14ac:dyDescent="0.2">
      <c r="B131" s="432" t="s">
        <v>1811</v>
      </c>
      <c r="C131" s="298">
        <v>50.663062999999994</v>
      </c>
      <c r="D131" s="298">
        <v>46.671703000000008</v>
      </c>
      <c r="E131" s="298">
        <v>69.146209999999996</v>
      </c>
      <c r="F131" s="298">
        <v>68.5</v>
      </c>
      <c r="G131" s="298">
        <v>68.773579999999981</v>
      </c>
      <c r="H131" s="298">
        <v>69.5</v>
      </c>
      <c r="I131" s="344">
        <v>355.8145560000001</v>
      </c>
    </row>
    <row r="132" spans="2:9" s="446" customFormat="1" x14ac:dyDescent="0.2">
      <c r="B132" s="432" t="s">
        <v>1158</v>
      </c>
      <c r="C132" s="298">
        <v>-37.893115890000018</v>
      </c>
      <c r="D132" s="298">
        <v>-54.701628999999997</v>
      </c>
      <c r="E132" s="298">
        <v>11.275840000000017</v>
      </c>
      <c r="F132" s="298">
        <v>16.036101700000017</v>
      </c>
      <c r="G132" s="298">
        <v>16.312665999999979</v>
      </c>
      <c r="H132" s="298">
        <v>11.809165310000026</v>
      </c>
      <c r="I132" s="344">
        <v>-10.760971879999715</v>
      </c>
    </row>
    <row r="133" spans="2:9" s="446" customFormat="1" x14ac:dyDescent="0.2"/>
    <row r="134" spans="2:9" s="446" customFormat="1" x14ac:dyDescent="0.2"/>
    <row r="135" spans="2:9" s="446" customFormat="1" x14ac:dyDescent="0.2"/>
    <row r="136" spans="2:9" x14ac:dyDescent="0.2">
      <c r="B136" s="451" t="s">
        <v>2144</v>
      </c>
      <c r="C136" s="448"/>
      <c r="D136" s="448"/>
      <c r="E136" s="448"/>
      <c r="F136" s="448"/>
      <c r="G136" s="448"/>
      <c r="H136" s="448"/>
      <c r="I136" s="448"/>
    </row>
    <row r="137" spans="2:9" s="345" customFormat="1" ht="22.5" x14ac:dyDescent="0.2">
      <c r="B137" s="274" t="s">
        <v>1840</v>
      </c>
      <c r="C137" s="280">
        <v>2018</v>
      </c>
      <c r="D137" s="280">
        <v>2019</v>
      </c>
      <c r="E137" s="280">
        <v>2020</v>
      </c>
      <c r="F137" s="280">
        <v>2021</v>
      </c>
      <c r="G137" s="280">
        <v>2022</v>
      </c>
      <c r="H137" s="280">
        <v>2023</v>
      </c>
      <c r="I137" s="280" t="s">
        <v>1883</v>
      </c>
    </row>
    <row r="138" spans="2:9" x14ac:dyDescent="0.2">
      <c r="B138" s="432" t="s">
        <v>1226</v>
      </c>
      <c r="C138" s="261">
        <v>11.74</v>
      </c>
      <c r="D138" s="261">
        <v>17.61</v>
      </c>
      <c r="E138" s="261">
        <v>20.72</v>
      </c>
      <c r="F138" s="261">
        <v>21.5</v>
      </c>
      <c r="G138" s="261">
        <v>24.2</v>
      </c>
      <c r="H138" s="261">
        <v>0</v>
      </c>
      <c r="I138" s="281">
        <v>95.77</v>
      </c>
    </row>
    <row r="139" spans="2:9" x14ac:dyDescent="0.2">
      <c r="B139" s="432" t="s">
        <v>1812</v>
      </c>
      <c r="C139" s="261">
        <v>1.1000000000000001</v>
      </c>
      <c r="D139" s="261">
        <v>1.51</v>
      </c>
      <c r="E139" s="261">
        <v>2.4</v>
      </c>
      <c r="F139" s="261">
        <v>2.6</v>
      </c>
      <c r="G139" s="261">
        <v>2</v>
      </c>
      <c r="H139" s="261">
        <v>0</v>
      </c>
      <c r="I139" s="281">
        <v>9.61</v>
      </c>
    </row>
    <row r="140" spans="2:9" s="345" customFormat="1" x14ac:dyDescent="0.2">
      <c r="B140" s="274" t="s">
        <v>1151</v>
      </c>
      <c r="C140" s="281">
        <v>12.84</v>
      </c>
      <c r="D140" s="281">
        <v>19.12</v>
      </c>
      <c r="E140" s="281">
        <v>23.119999999999997</v>
      </c>
      <c r="F140" s="281">
        <v>24.1</v>
      </c>
      <c r="G140" s="281">
        <v>26.2</v>
      </c>
      <c r="H140" s="281">
        <v>0</v>
      </c>
      <c r="I140" s="281">
        <v>105.38000000000001</v>
      </c>
    </row>
    <row r="141" spans="2:9" x14ac:dyDescent="0.2">
      <c r="B141" s="347"/>
      <c r="C141" s="347"/>
      <c r="D141" s="347"/>
      <c r="E141" s="347"/>
      <c r="F141" s="347"/>
      <c r="G141" s="347"/>
      <c r="H141" s="347"/>
      <c r="I141" s="347"/>
    </row>
    <row r="142" spans="2:9" s="345" customFormat="1" ht="22.5" x14ac:dyDescent="0.2">
      <c r="B142" s="274" t="s">
        <v>1869</v>
      </c>
      <c r="C142" s="280">
        <v>2018</v>
      </c>
      <c r="D142" s="280">
        <v>2019</v>
      </c>
      <c r="E142" s="280">
        <v>2020</v>
      </c>
      <c r="F142" s="280">
        <v>2021</v>
      </c>
      <c r="G142" s="280">
        <v>2022</v>
      </c>
      <c r="H142" s="280">
        <v>2023</v>
      </c>
      <c r="I142" s="280" t="s">
        <v>1883</v>
      </c>
    </row>
    <row r="143" spans="2:9" x14ac:dyDescent="0.2">
      <c r="B143" s="432" t="s">
        <v>1226</v>
      </c>
      <c r="C143" s="261">
        <v>3.65</v>
      </c>
      <c r="D143" s="261">
        <v>0</v>
      </c>
      <c r="E143" s="261">
        <v>0</v>
      </c>
      <c r="F143" s="261">
        <v>0</v>
      </c>
      <c r="G143" s="261">
        <v>0</v>
      </c>
      <c r="H143" s="261">
        <v>0</v>
      </c>
      <c r="I143" s="281">
        <v>3.65</v>
      </c>
    </row>
    <row r="144" spans="2:9" x14ac:dyDescent="0.2">
      <c r="B144" s="432" t="s">
        <v>1812</v>
      </c>
      <c r="C144" s="261">
        <v>8.7200000000000006</v>
      </c>
      <c r="D144" s="261">
        <v>20.86</v>
      </c>
      <c r="E144" s="261">
        <v>28.86</v>
      </c>
      <c r="F144" s="261">
        <v>18.86</v>
      </c>
      <c r="G144" s="261">
        <v>12.86</v>
      </c>
      <c r="H144" s="261">
        <v>12.86</v>
      </c>
      <c r="I144" s="281">
        <v>103.02</v>
      </c>
    </row>
    <row r="145" spans="2:9" s="345" customFormat="1" x14ac:dyDescent="0.2">
      <c r="B145" s="274" t="s">
        <v>1154</v>
      </c>
      <c r="C145" s="281">
        <v>12.370000000000001</v>
      </c>
      <c r="D145" s="281">
        <v>20.86</v>
      </c>
      <c r="E145" s="281">
        <v>28.86</v>
      </c>
      <c r="F145" s="281">
        <v>18.86</v>
      </c>
      <c r="G145" s="281">
        <v>12.86</v>
      </c>
      <c r="H145" s="281">
        <v>12.86</v>
      </c>
      <c r="I145" s="281">
        <v>106.67</v>
      </c>
    </row>
    <row r="146" spans="2:9" x14ac:dyDescent="0.2">
      <c r="B146" s="347"/>
      <c r="C146" s="347"/>
      <c r="D146" s="347"/>
      <c r="E146" s="347"/>
      <c r="F146" s="347"/>
      <c r="G146" s="347"/>
      <c r="H146" s="347"/>
      <c r="I146" s="347"/>
    </row>
    <row r="147" spans="2:9" s="345" customFormat="1" ht="22.5" x14ac:dyDescent="0.2">
      <c r="B147" s="274" t="s">
        <v>1155</v>
      </c>
      <c r="C147" s="280">
        <v>2018</v>
      </c>
      <c r="D147" s="280">
        <v>2019</v>
      </c>
      <c r="E147" s="280">
        <v>2020</v>
      </c>
      <c r="F147" s="280">
        <v>2021</v>
      </c>
      <c r="G147" s="280">
        <v>2022</v>
      </c>
      <c r="H147" s="280">
        <v>2023</v>
      </c>
      <c r="I147" s="280" t="s">
        <v>1883</v>
      </c>
    </row>
    <row r="148" spans="2:9" x14ac:dyDescent="0.2">
      <c r="B148" s="432" t="s">
        <v>1226</v>
      </c>
      <c r="C148" s="336">
        <v>-8.09</v>
      </c>
      <c r="D148" s="336">
        <v>-17.61</v>
      </c>
      <c r="E148" s="336">
        <v>-20.72</v>
      </c>
      <c r="F148" s="336">
        <v>-21.5</v>
      </c>
      <c r="G148" s="336">
        <v>-24.2</v>
      </c>
      <c r="H148" s="336">
        <v>0</v>
      </c>
      <c r="I148" s="337">
        <v>-92.11999999999999</v>
      </c>
    </row>
    <row r="149" spans="2:9" x14ac:dyDescent="0.2">
      <c r="B149" s="432" t="s">
        <v>1812</v>
      </c>
      <c r="C149" s="336">
        <v>7.620000000000001</v>
      </c>
      <c r="D149" s="336">
        <v>19.349999999999998</v>
      </c>
      <c r="E149" s="336">
        <v>26.46</v>
      </c>
      <c r="F149" s="336">
        <v>16.259999999999998</v>
      </c>
      <c r="G149" s="336">
        <v>10.86</v>
      </c>
      <c r="H149" s="336">
        <v>12.86</v>
      </c>
      <c r="I149" s="337">
        <v>93.41</v>
      </c>
    </row>
    <row r="150" spans="2:9" s="345" customFormat="1" x14ac:dyDescent="0.2">
      <c r="B150" s="274" t="s">
        <v>1158</v>
      </c>
      <c r="C150" s="336">
        <v>-0.46999999999999886</v>
      </c>
      <c r="D150" s="336">
        <v>1.7399999999999984</v>
      </c>
      <c r="E150" s="336">
        <v>5.740000000000002</v>
      </c>
      <c r="F150" s="336">
        <v>-5.240000000000002</v>
      </c>
      <c r="G150" s="336">
        <v>-13.34</v>
      </c>
      <c r="H150" s="336">
        <v>12.86</v>
      </c>
      <c r="I150" s="337">
        <v>1.289999999999992</v>
      </c>
    </row>
    <row r="153" spans="2:9" x14ac:dyDescent="0.2">
      <c r="B153" s="452" t="s">
        <v>1841</v>
      </c>
      <c r="C153" s="450"/>
      <c r="D153" s="450"/>
      <c r="E153" s="450"/>
      <c r="F153" s="450"/>
      <c r="G153" s="450"/>
      <c r="H153" s="450"/>
      <c r="I153" s="450"/>
    </row>
    <row r="154" spans="2:9" ht="22.5" x14ac:dyDescent="0.2">
      <c r="B154" s="274" t="s">
        <v>1843</v>
      </c>
      <c r="C154" s="447">
        <v>2018</v>
      </c>
      <c r="D154" s="447">
        <v>2019</v>
      </c>
      <c r="E154" s="447">
        <v>2020</v>
      </c>
      <c r="F154" s="447">
        <v>2021</v>
      </c>
      <c r="G154" s="447">
        <v>2022</v>
      </c>
      <c r="H154" s="447">
        <v>2023</v>
      </c>
      <c r="I154" s="280" t="s">
        <v>1883</v>
      </c>
    </row>
    <row r="155" spans="2:9" x14ac:dyDescent="0.2">
      <c r="B155" s="432" t="s">
        <v>1842</v>
      </c>
      <c r="C155" s="261">
        <v>63.6</v>
      </c>
      <c r="D155" s="261">
        <v>63.6</v>
      </c>
      <c r="E155" s="261">
        <v>63.6</v>
      </c>
      <c r="F155" s="261">
        <v>63.6</v>
      </c>
      <c r="G155" s="261">
        <v>63.6</v>
      </c>
      <c r="H155" s="261">
        <v>63.6</v>
      </c>
      <c r="I155" s="281">
        <v>381.6</v>
      </c>
    </row>
    <row r="156" spans="2:9" ht="22.5" x14ac:dyDescent="0.2">
      <c r="B156" s="432" t="s">
        <v>1930</v>
      </c>
      <c r="C156" s="261">
        <v>114</v>
      </c>
      <c r="D156" s="261">
        <v>111.7</v>
      </c>
      <c r="E156" s="261">
        <v>111.7</v>
      </c>
      <c r="F156" s="261">
        <v>111.8</v>
      </c>
      <c r="G156" s="261">
        <v>111.8</v>
      </c>
      <c r="H156" s="261">
        <v>111.8</v>
      </c>
      <c r="I156" s="281">
        <v>672.8</v>
      </c>
    </row>
    <row r="157" spans="2:9" x14ac:dyDescent="0.2">
      <c r="B157" s="274" t="s">
        <v>1151</v>
      </c>
      <c r="C157" s="281">
        <v>177.6</v>
      </c>
      <c r="D157" s="281">
        <v>175.3</v>
      </c>
      <c r="E157" s="281">
        <v>175.3</v>
      </c>
      <c r="F157" s="281">
        <v>175.4</v>
      </c>
      <c r="G157" s="281">
        <v>175.4</v>
      </c>
      <c r="H157" s="281">
        <v>175.4</v>
      </c>
      <c r="I157" s="281">
        <v>1054.4000000000001</v>
      </c>
    </row>
    <row r="158" spans="2:9" x14ac:dyDescent="0.2">
      <c r="B158" s="347"/>
      <c r="C158" s="347"/>
      <c r="D158" s="347"/>
      <c r="E158" s="347"/>
      <c r="F158" s="347"/>
      <c r="G158" s="347"/>
      <c r="H158" s="347"/>
      <c r="I158" s="453"/>
    </row>
    <row r="159" spans="2:9" ht="22.5" x14ac:dyDescent="0.2">
      <c r="B159" s="274" t="s">
        <v>1844</v>
      </c>
      <c r="C159" s="447">
        <v>2018</v>
      </c>
      <c r="D159" s="447">
        <v>2019</v>
      </c>
      <c r="E159" s="447">
        <v>2020</v>
      </c>
      <c r="F159" s="447">
        <v>2021</v>
      </c>
      <c r="G159" s="447">
        <v>2022</v>
      </c>
      <c r="H159" s="447">
        <v>2023</v>
      </c>
      <c r="I159" s="280" t="s">
        <v>1883</v>
      </c>
    </row>
    <row r="160" spans="2:9" x14ac:dyDescent="0.2">
      <c r="B160" s="432" t="s">
        <v>1842</v>
      </c>
      <c r="C160" s="261">
        <v>60</v>
      </c>
      <c r="D160" s="261">
        <v>60</v>
      </c>
      <c r="E160" s="261">
        <v>60</v>
      </c>
      <c r="F160" s="261">
        <v>60</v>
      </c>
      <c r="G160" s="261">
        <v>60</v>
      </c>
      <c r="H160" s="261">
        <v>60</v>
      </c>
      <c r="I160" s="281">
        <v>360</v>
      </c>
    </row>
    <row r="161" spans="2:9" ht="22.5" x14ac:dyDescent="0.2">
      <c r="B161" s="432" t="s">
        <v>1930</v>
      </c>
      <c r="C161" s="261">
        <v>61</v>
      </c>
      <c r="D161" s="261">
        <v>61</v>
      </c>
      <c r="E161" s="261">
        <v>61</v>
      </c>
      <c r="F161" s="261">
        <v>61</v>
      </c>
      <c r="G161" s="261">
        <v>61</v>
      </c>
      <c r="H161" s="261">
        <v>61</v>
      </c>
      <c r="I161" s="281">
        <v>366</v>
      </c>
    </row>
    <row r="162" spans="2:9" x14ac:dyDescent="0.2">
      <c r="B162" s="274" t="s">
        <v>1154</v>
      </c>
      <c r="C162" s="281">
        <v>121</v>
      </c>
      <c r="D162" s="281">
        <v>121</v>
      </c>
      <c r="E162" s="281">
        <v>121</v>
      </c>
      <c r="F162" s="281">
        <v>121</v>
      </c>
      <c r="G162" s="281">
        <v>121</v>
      </c>
      <c r="H162" s="281">
        <v>121</v>
      </c>
      <c r="I162" s="281">
        <v>726</v>
      </c>
    </row>
    <row r="163" spans="2:9" x14ac:dyDescent="0.2">
      <c r="B163" s="347"/>
      <c r="C163" s="347"/>
      <c r="D163" s="347"/>
      <c r="E163" s="347"/>
      <c r="F163" s="347"/>
      <c r="G163" s="347"/>
      <c r="H163" s="347"/>
      <c r="I163" s="453"/>
    </row>
    <row r="164" spans="2:9" ht="22.5" x14ac:dyDescent="0.2">
      <c r="B164" s="274" t="s">
        <v>1155</v>
      </c>
      <c r="C164" s="447">
        <v>2018</v>
      </c>
      <c r="D164" s="447">
        <v>2019</v>
      </c>
      <c r="E164" s="447">
        <v>2020</v>
      </c>
      <c r="F164" s="447">
        <v>2021</v>
      </c>
      <c r="G164" s="447">
        <v>2022</v>
      </c>
      <c r="H164" s="447">
        <v>2023</v>
      </c>
      <c r="I164" s="280" t="s">
        <v>1883</v>
      </c>
    </row>
    <row r="165" spans="2:9" x14ac:dyDescent="0.2">
      <c r="B165" s="432" t="s">
        <v>1842</v>
      </c>
      <c r="C165" s="336">
        <v>3.6000000000000014</v>
      </c>
      <c r="D165" s="336">
        <v>3.6000000000000014</v>
      </c>
      <c r="E165" s="336">
        <v>3.6000000000000014</v>
      </c>
      <c r="F165" s="336">
        <v>3.6000000000000014</v>
      </c>
      <c r="G165" s="336">
        <v>3.6000000000000014</v>
      </c>
      <c r="H165" s="336">
        <v>3.6000000000000014</v>
      </c>
      <c r="I165" s="336">
        <v>21.600000000000023</v>
      </c>
    </row>
    <row r="166" spans="2:9" ht="22.5" x14ac:dyDescent="0.2">
      <c r="B166" s="432" t="s">
        <v>1930</v>
      </c>
      <c r="C166" s="336">
        <v>53</v>
      </c>
      <c r="D166" s="336">
        <v>50.7</v>
      </c>
      <c r="E166" s="336">
        <v>50.7</v>
      </c>
      <c r="F166" s="336">
        <v>50.8</v>
      </c>
      <c r="G166" s="336">
        <v>50.8</v>
      </c>
      <c r="H166" s="336">
        <v>50.8</v>
      </c>
      <c r="I166" s="336">
        <v>306.79999999999995</v>
      </c>
    </row>
    <row r="167" spans="2:9" x14ac:dyDescent="0.2">
      <c r="B167" s="274" t="s">
        <v>1158</v>
      </c>
      <c r="C167" s="336">
        <v>56.599999999999994</v>
      </c>
      <c r="D167" s="336">
        <v>54.300000000000011</v>
      </c>
      <c r="E167" s="336">
        <v>54.300000000000011</v>
      </c>
      <c r="F167" s="336">
        <v>54.400000000000006</v>
      </c>
      <c r="G167" s="336">
        <v>54.400000000000006</v>
      </c>
      <c r="H167" s="336">
        <v>54.400000000000006</v>
      </c>
      <c r="I167" s="336">
        <v>328.40000000000009</v>
      </c>
    </row>
    <row r="168" spans="2:9" x14ac:dyDescent="0.2">
      <c r="B168" s="347"/>
    </row>
    <row r="172" spans="2:9" x14ac:dyDescent="0.2">
      <c r="B172" s="454" t="s">
        <v>164</v>
      </c>
      <c r="C172" s="449"/>
      <c r="D172" s="449"/>
      <c r="E172" s="449"/>
      <c r="F172" s="449"/>
      <c r="G172" s="449"/>
      <c r="H172" s="449"/>
      <c r="I172" s="449"/>
    </row>
    <row r="173" spans="2:9" s="345" customFormat="1" ht="22.5" x14ac:dyDescent="0.2">
      <c r="B173" s="274" t="s">
        <v>1845</v>
      </c>
      <c r="C173" s="280">
        <v>2018</v>
      </c>
      <c r="D173" s="280">
        <v>2019</v>
      </c>
      <c r="E173" s="280">
        <v>2020</v>
      </c>
      <c r="F173" s="280">
        <v>2021</v>
      </c>
      <c r="G173" s="280">
        <v>2022</v>
      </c>
      <c r="H173" s="280">
        <v>2023</v>
      </c>
      <c r="I173" s="280" t="s">
        <v>1883</v>
      </c>
    </row>
    <row r="174" spans="2:9" x14ac:dyDescent="0.2">
      <c r="B174" s="432" t="s">
        <v>1745</v>
      </c>
      <c r="C174" s="261">
        <v>10.0276</v>
      </c>
      <c r="D174" s="261">
        <v>23.1112</v>
      </c>
      <c r="E174" s="261">
        <v>14.687200000000001</v>
      </c>
      <c r="F174" s="261">
        <v>2.1642000000000001</v>
      </c>
      <c r="G174" s="261">
        <v>3.0999999999999996</v>
      </c>
      <c r="H174" s="261">
        <v>57.33</v>
      </c>
      <c r="I174" s="281">
        <v>110.42020000000001</v>
      </c>
    </row>
    <row r="175" spans="2:9" x14ac:dyDescent="0.2">
      <c r="B175" s="432" t="s">
        <v>1746</v>
      </c>
      <c r="C175" s="261">
        <v>109.795</v>
      </c>
      <c r="D175" s="261">
        <v>103.62</v>
      </c>
      <c r="E175" s="261">
        <v>68.959999999999994</v>
      </c>
      <c r="F175" s="261">
        <v>43.45</v>
      </c>
      <c r="G175" s="261">
        <v>66.569999999999993</v>
      </c>
      <c r="H175" s="261">
        <v>70.650000000000006</v>
      </c>
      <c r="I175" s="281">
        <v>463.04499999999996</v>
      </c>
    </row>
    <row r="176" spans="2:9" x14ac:dyDescent="0.2">
      <c r="B176" s="432" t="s">
        <v>1846</v>
      </c>
      <c r="C176" s="261">
        <v>107.44382111</v>
      </c>
      <c r="D176" s="261">
        <v>94.626668000000009</v>
      </c>
      <c r="E176" s="261">
        <v>138.12962999999999</v>
      </c>
      <c r="F176" s="261">
        <v>143.53610169999999</v>
      </c>
      <c r="G176" s="261">
        <v>143.539086</v>
      </c>
      <c r="H176" s="261">
        <v>138.30916531</v>
      </c>
      <c r="I176" s="281">
        <v>765.58447211999999</v>
      </c>
    </row>
    <row r="177" spans="2:9" x14ac:dyDescent="0.2">
      <c r="B177" s="432" t="s">
        <v>1851</v>
      </c>
      <c r="C177" s="261">
        <v>176.399</v>
      </c>
      <c r="D177" s="261">
        <v>210.17599999999999</v>
      </c>
      <c r="E177" s="261">
        <v>242.42</v>
      </c>
      <c r="F177" s="261">
        <v>380.27</v>
      </c>
      <c r="G177" s="261">
        <v>428.02000000000004</v>
      </c>
      <c r="H177" s="261">
        <v>416.07000000000005</v>
      </c>
      <c r="I177" s="281">
        <v>1853.355</v>
      </c>
    </row>
    <row r="178" spans="2:9" x14ac:dyDescent="0.2">
      <c r="B178" s="432" t="s">
        <v>1847</v>
      </c>
      <c r="C178" s="261">
        <v>260.90202264355264</v>
      </c>
      <c r="D178" s="261">
        <v>377.38132255191385</v>
      </c>
      <c r="E178" s="261">
        <v>422.42452745167736</v>
      </c>
      <c r="F178" s="261">
        <v>424.87171374690138</v>
      </c>
      <c r="G178" s="261">
        <v>389.43885134601231</v>
      </c>
      <c r="H178" s="261">
        <v>333.55348600000002</v>
      </c>
      <c r="I178" s="281">
        <v>2208.5719237400576</v>
      </c>
    </row>
    <row r="179" spans="2:9" x14ac:dyDescent="0.2">
      <c r="B179" s="432" t="s">
        <v>1747</v>
      </c>
      <c r="C179" s="261">
        <v>62.225000000000009</v>
      </c>
      <c r="D179" s="261">
        <v>86.35499999999999</v>
      </c>
      <c r="E179" s="261">
        <v>70.114999999999995</v>
      </c>
      <c r="F179" s="261">
        <v>50.955000000000005</v>
      </c>
      <c r="G179" s="261">
        <v>56.345000000000006</v>
      </c>
      <c r="H179" s="261">
        <v>61.230000000000011</v>
      </c>
      <c r="I179" s="281">
        <v>387.22500000000002</v>
      </c>
    </row>
    <row r="180" spans="2:9" x14ac:dyDescent="0.2">
      <c r="B180" s="432" t="s">
        <v>1848</v>
      </c>
      <c r="C180" s="261">
        <v>12.84</v>
      </c>
      <c r="D180" s="261">
        <v>19.12</v>
      </c>
      <c r="E180" s="261">
        <v>23.119999999999997</v>
      </c>
      <c r="F180" s="261">
        <v>24.1</v>
      </c>
      <c r="G180" s="261">
        <v>26.2</v>
      </c>
      <c r="H180" s="261">
        <v>0</v>
      </c>
      <c r="I180" s="281">
        <v>105.38000000000001</v>
      </c>
    </row>
    <row r="181" spans="2:9" x14ac:dyDescent="0.2">
      <c r="B181" s="346" t="s">
        <v>1855</v>
      </c>
      <c r="C181" s="281">
        <v>739.63244375355271</v>
      </c>
      <c r="D181" s="281">
        <v>914.39019055191386</v>
      </c>
      <c r="E181" s="281">
        <v>979.85635745167735</v>
      </c>
      <c r="F181" s="281">
        <v>1069.3470154469012</v>
      </c>
      <c r="G181" s="281">
        <v>1113.2129373460125</v>
      </c>
      <c r="H181" s="281">
        <v>1077.14265131</v>
      </c>
      <c r="I181" s="281">
        <v>5893.5815958600588</v>
      </c>
    </row>
    <row r="182" spans="2:9" x14ac:dyDescent="0.2">
      <c r="B182" s="346" t="s">
        <v>1850</v>
      </c>
      <c r="C182" s="281">
        <v>374.35153075355265</v>
      </c>
      <c r="D182" s="281">
        <v>464.02076155191389</v>
      </c>
      <c r="E182" s="281">
        <v>488.77712745167742</v>
      </c>
      <c r="F182" s="281">
        <v>471.16805844690134</v>
      </c>
      <c r="G182" s="281">
        <v>441.53224934601229</v>
      </c>
      <c r="H182" s="281">
        <v>442.44916531000001</v>
      </c>
      <c r="I182" s="281">
        <v>2682.2988928600575</v>
      </c>
    </row>
    <row r="184" spans="2:9" s="345" customFormat="1" ht="22.5" x14ac:dyDescent="0.2">
      <c r="B184" s="274" t="s">
        <v>1856</v>
      </c>
      <c r="C184" s="280">
        <v>2018</v>
      </c>
      <c r="D184" s="280">
        <v>2019</v>
      </c>
      <c r="E184" s="280">
        <v>2020</v>
      </c>
      <c r="F184" s="280">
        <v>2021</v>
      </c>
      <c r="G184" s="280">
        <v>2022</v>
      </c>
      <c r="H184" s="280">
        <v>2023</v>
      </c>
      <c r="I184" s="280" t="s">
        <v>1883</v>
      </c>
    </row>
    <row r="185" spans="2:9" x14ac:dyDescent="0.2">
      <c r="B185" s="432" t="s">
        <v>1849</v>
      </c>
      <c r="C185" s="261">
        <v>122.66306299999999</v>
      </c>
      <c r="D185" s="261">
        <v>118.67170300000001</v>
      </c>
      <c r="E185" s="261">
        <v>141.14621</v>
      </c>
      <c r="F185" s="261">
        <v>140.5</v>
      </c>
      <c r="G185" s="261">
        <v>140.77357999999998</v>
      </c>
      <c r="H185" s="261">
        <v>141.5</v>
      </c>
      <c r="I185" s="281">
        <v>805.25455600000009</v>
      </c>
    </row>
    <row r="186" spans="2:9" x14ac:dyDescent="0.2">
      <c r="B186" s="432" t="s">
        <v>1847</v>
      </c>
      <c r="C186" s="261">
        <v>132.38</v>
      </c>
      <c r="D186" s="261">
        <v>132.38</v>
      </c>
      <c r="E186" s="261">
        <v>132.38495999999998</v>
      </c>
      <c r="F186" s="261">
        <v>132.38495999999998</v>
      </c>
      <c r="G186" s="261">
        <v>132.38495999999998</v>
      </c>
      <c r="H186" s="261">
        <v>132.38495999999998</v>
      </c>
      <c r="I186" s="281">
        <v>794.2998399999999</v>
      </c>
    </row>
    <row r="187" spans="2:9" x14ac:dyDescent="0.2">
      <c r="B187" s="432" t="s">
        <v>1841</v>
      </c>
      <c r="C187" s="261">
        <v>177.6</v>
      </c>
      <c r="D187" s="261">
        <v>175.3</v>
      </c>
      <c r="E187" s="261">
        <v>175.3</v>
      </c>
      <c r="F187" s="261">
        <v>175.4</v>
      </c>
      <c r="G187" s="261">
        <v>175.4</v>
      </c>
      <c r="H187" s="261">
        <v>175.4</v>
      </c>
      <c r="I187" s="281">
        <v>1054.4000000000001</v>
      </c>
    </row>
    <row r="188" spans="2:9" x14ac:dyDescent="0.2">
      <c r="B188" s="274" t="s">
        <v>1857</v>
      </c>
      <c r="C188" s="281">
        <v>432.64306299999998</v>
      </c>
      <c r="D188" s="281">
        <v>426.35170300000004</v>
      </c>
      <c r="E188" s="281">
        <v>448.83116999999999</v>
      </c>
      <c r="F188" s="281">
        <v>448.28495999999996</v>
      </c>
      <c r="G188" s="281">
        <v>448.55853999999999</v>
      </c>
      <c r="H188" s="281">
        <v>449.28495999999996</v>
      </c>
      <c r="I188" s="281">
        <v>2653.9543960000001</v>
      </c>
    </row>
    <row r="190" spans="2:9" s="345" customFormat="1" ht="22.5" x14ac:dyDescent="0.2">
      <c r="B190" s="274" t="s">
        <v>1852</v>
      </c>
      <c r="C190" s="280">
        <v>2018</v>
      </c>
      <c r="D190" s="280">
        <v>2019</v>
      </c>
      <c r="E190" s="280">
        <v>2020</v>
      </c>
      <c r="F190" s="280">
        <v>2021</v>
      </c>
      <c r="G190" s="280">
        <v>2022</v>
      </c>
      <c r="H190" s="280">
        <v>2023</v>
      </c>
      <c r="I190" s="280" t="s">
        <v>1883</v>
      </c>
    </row>
    <row r="191" spans="2:9" x14ac:dyDescent="0.2">
      <c r="B191" s="432" t="s">
        <v>1745</v>
      </c>
      <c r="C191" s="261">
        <v>1.36</v>
      </c>
      <c r="D191" s="261">
        <v>0.61</v>
      </c>
      <c r="E191" s="261">
        <v>0</v>
      </c>
      <c r="F191" s="261">
        <v>0</v>
      </c>
      <c r="G191" s="261">
        <v>0</v>
      </c>
      <c r="H191" s="261">
        <v>0</v>
      </c>
      <c r="I191" s="281">
        <v>1.9700000000000002</v>
      </c>
    </row>
    <row r="192" spans="2:9" x14ac:dyDescent="0.2">
      <c r="B192" s="432" t="s">
        <v>1746</v>
      </c>
      <c r="C192" s="261">
        <v>74.09</v>
      </c>
      <c r="D192" s="261">
        <v>63.69</v>
      </c>
      <c r="E192" s="261">
        <v>31.62</v>
      </c>
      <c r="F192" s="261">
        <v>70.349999999999994</v>
      </c>
      <c r="G192" s="261">
        <v>79.5</v>
      </c>
      <c r="H192" s="261">
        <v>79.5</v>
      </c>
      <c r="I192" s="281">
        <v>398.75</v>
      </c>
    </row>
    <row r="193" spans="2:9" x14ac:dyDescent="0.2">
      <c r="B193" s="432" t="s">
        <v>1846</v>
      </c>
      <c r="C193" s="261">
        <v>196</v>
      </c>
      <c r="D193" s="261">
        <v>196</v>
      </c>
      <c r="E193" s="261">
        <v>196</v>
      </c>
      <c r="F193" s="261">
        <v>196</v>
      </c>
      <c r="G193" s="261">
        <v>196</v>
      </c>
      <c r="H193" s="261">
        <v>196</v>
      </c>
      <c r="I193" s="281">
        <v>1132.1599999999999</v>
      </c>
    </row>
    <row r="194" spans="2:9" x14ac:dyDescent="0.2">
      <c r="B194" s="432" t="s">
        <v>1851</v>
      </c>
      <c r="C194" s="261">
        <v>317.7</v>
      </c>
      <c r="D194" s="261">
        <v>392.18</v>
      </c>
      <c r="E194" s="261">
        <v>472.66</v>
      </c>
      <c r="F194" s="261">
        <v>477.65</v>
      </c>
      <c r="G194" s="261">
        <v>396.21</v>
      </c>
      <c r="H194" s="261">
        <v>396.21</v>
      </c>
      <c r="I194" s="281">
        <v>2364.04</v>
      </c>
    </row>
    <row r="195" spans="2:9" x14ac:dyDescent="0.2">
      <c r="B195" s="432" t="s">
        <v>1847</v>
      </c>
      <c r="C195" s="261">
        <v>334.37</v>
      </c>
      <c r="D195" s="261">
        <v>457.54</v>
      </c>
      <c r="E195" s="261">
        <v>462.31</v>
      </c>
      <c r="F195" s="261">
        <v>384.45</v>
      </c>
      <c r="G195" s="261">
        <v>330.1</v>
      </c>
      <c r="H195" s="261">
        <v>127.1</v>
      </c>
      <c r="I195" s="281">
        <v>2095.87</v>
      </c>
    </row>
    <row r="196" spans="2:9" x14ac:dyDescent="0.2">
      <c r="B196" s="432" t="s">
        <v>1747</v>
      </c>
      <c r="C196" s="261">
        <v>40.379999999999995</v>
      </c>
      <c r="D196" s="261">
        <v>56.5</v>
      </c>
      <c r="E196" s="261">
        <v>37.369999999999997</v>
      </c>
      <c r="F196" s="261">
        <v>22.4</v>
      </c>
      <c r="G196" s="261">
        <v>22.45</v>
      </c>
      <c r="H196" s="261">
        <v>22.45</v>
      </c>
      <c r="I196" s="281">
        <v>201.54999999999998</v>
      </c>
    </row>
    <row r="197" spans="2:9" x14ac:dyDescent="0.2">
      <c r="B197" s="432" t="s">
        <v>1848</v>
      </c>
      <c r="C197" s="261">
        <v>12.370000000000001</v>
      </c>
      <c r="D197" s="261">
        <v>20.86</v>
      </c>
      <c r="E197" s="261">
        <v>28.86</v>
      </c>
      <c r="F197" s="261">
        <v>18.86</v>
      </c>
      <c r="G197" s="261">
        <v>12.86</v>
      </c>
      <c r="H197" s="261">
        <v>12.86</v>
      </c>
      <c r="I197" s="281">
        <v>106.67</v>
      </c>
    </row>
    <row r="198" spans="2:9" x14ac:dyDescent="0.2">
      <c r="B198" s="346" t="s">
        <v>1853</v>
      </c>
      <c r="C198" s="281">
        <v>976.27</v>
      </c>
      <c r="D198" s="281">
        <v>1187.3799999999999</v>
      </c>
      <c r="E198" s="281">
        <v>1228.8199999999997</v>
      </c>
      <c r="F198" s="281">
        <v>1169.71</v>
      </c>
      <c r="G198" s="281">
        <v>1037.1199999999999</v>
      </c>
      <c r="H198" s="281">
        <v>834.12000000000012</v>
      </c>
      <c r="I198" s="281">
        <v>6301.01</v>
      </c>
    </row>
    <row r="199" spans="2:9" x14ac:dyDescent="0.2">
      <c r="B199" s="346" t="s">
        <v>1854</v>
      </c>
      <c r="C199" s="281">
        <v>494.84999999999997</v>
      </c>
      <c r="D199" s="281">
        <v>531.04999999999995</v>
      </c>
      <c r="E199" s="281">
        <v>439.99</v>
      </c>
      <c r="F199" s="281">
        <v>379.9</v>
      </c>
      <c r="G199" s="281">
        <v>371.2</v>
      </c>
      <c r="H199" s="281">
        <v>371.2</v>
      </c>
      <c r="I199" s="281">
        <v>2571.5300000000002</v>
      </c>
    </row>
    <row r="201" spans="2:9" s="345" customFormat="1" ht="22.5" x14ac:dyDescent="0.2">
      <c r="B201" s="274" t="s">
        <v>1858</v>
      </c>
      <c r="C201" s="280">
        <v>2018</v>
      </c>
      <c r="D201" s="280">
        <v>2019</v>
      </c>
      <c r="E201" s="280">
        <v>2020</v>
      </c>
      <c r="F201" s="280">
        <v>2021</v>
      </c>
      <c r="G201" s="280">
        <v>2022</v>
      </c>
      <c r="H201" s="280">
        <v>2023</v>
      </c>
      <c r="I201" s="280" t="s">
        <v>1883</v>
      </c>
    </row>
    <row r="202" spans="2:9" x14ac:dyDescent="0.2">
      <c r="B202" s="432" t="s">
        <v>1849</v>
      </c>
      <c r="C202" s="261">
        <v>72</v>
      </c>
      <c r="D202" s="261">
        <v>72</v>
      </c>
      <c r="E202" s="261">
        <v>72</v>
      </c>
      <c r="F202" s="261">
        <v>72</v>
      </c>
      <c r="G202" s="261">
        <v>72</v>
      </c>
      <c r="H202" s="261">
        <v>72</v>
      </c>
      <c r="I202" s="281">
        <v>449.44</v>
      </c>
    </row>
    <row r="203" spans="2:9" x14ac:dyDescent="0.2">
      <c r="B203" s="432" t="s">
        <v>1847</v>
      </c>
      <c r="C203" s="261">
        <v>136</v>
      </c>
      <c r="D203" s="261">
        <v>136</v>
      </c>
      <c r="E203" s="261">
        <v>136</v>
      </c>
      <c r="F203" s="261">
        <v>136</v>
      </c>
      <c r="G203" s="261">
        <v>136</v>
      </c>
      <c r="H203" s="261">
        <v>136</v>
      </c>
      <c r="I203" s="281">
        <v>793</v>
      </c>
    </row>
    <row r="204" spans="2:9" x14ac:dyDescent="0.2">
      <c r="B204" s="432" t="s">
        <v>1841</v>
      </c>
      <c r="C204" s="261">
        <v>121</v>
      </c>
      <c r="D204" s="261">
        <v>121</v>
      </c>
      <c r="E204" s="261">
        <v>121</v>
      </c>
      <c r="F204" s="261">
        <v>121</v>
      </c>
      <c r="G204" s="261">
        <v>121</v>
      </c>
      <c r="H204" s="261">
        <v>121</v>
      </c>
      <c r="I204" s="281">
        <v>710</v>
      </c>
    </row>
    <row r="205" spans="2:9" x14ac:dyDescent="0.2">
      <c r="B205" s="274" t="s">
        <v>1859</v>
      </c>
      <c r="C205" s="281">
        <v>329</v>
      </c>
      <c r="D205" s="281">
        <v>329</v>
      </c>
      <c r="E205" s="281">
        <v>329</v>
      </c>
      <c r="F205" s="281">
        <v>329</v>
      </c>
      <c r="G205" s="281">
        <v>329</v>
      </c>
      <c r="H205" s="281">
        <v>329</v>
      </c>
      <c r="I205" s="281">
        <v>1952.44</v>
      </c>
    </row>
    <row r="209" spans="2:9" s="345" customFormat="1" ht="22.5" x14ac:dyDescent="0.2">
      <c r="B209" s="274" t="s">
        <v>1860</v>
      </c>
      <c r="C209" s="280">
        <v>2018</v>
      </c>
      <c r="D209" s="280">
        <v>2019</v>
      </c>
      <c r="E209" s="280">
        <v>2020</v>
      </c>
      <c r="F209" s="280">
        <v>2021</v>
      </c>
      <c r="G209" s="280">
        <v>2022</v>
      </c>
      <c r="H209" s="280">
        <v>2023</v>
      </c>
      <c r="I209" s="280" t="s">
        <v>1883</v>
      </c>
    </row>
    <row r="210" spans="2:9" x14ac:dyDescent="0.2">
      <c r="B210" s="432" t="s">
        <v>1745</v>
      </c>
      <c r="C210" s="336">
        <v>8.6676000000000002</v>
      </c>
      <c r="D210" s="336">
        <v>22.501200000000001</v>
      </c>
      <c r="E210" s="336">
        <v>14.687200000000001</v>
      </c>
      <c r="F210" s="336">
        <v>2.1642000000000001</v>
      </c>
      <c r="G210" s="336">
        <v>3.0999999999999996</v>
      </c>
      <c r="H210" s="336">
        <v>57.33</v>
      </c>
      <c r="I210" s="337">
        <v>108.45020000000001</v>
      </c>
    </row>
    <row r="211" spans="2:9" x14ac:dyDescent="0.2">
      <c r="B211" s="432" t="s">
        <v>1746</v>
      </c>
      <c r="C211" s="336">
        <v>35.704999999999998</v>
      </c>
      <c r="D211" s="336">
        <v>39.930000000000007</v>
      </c>
      <c r="E211" s="336">
        <v>37.339999999999989</v>
      </c>
      <c r="F211" s="336">
        <v>-26.899999999999991</v>
      </c>
      <c r="G211" s="336">
        <v>-12.930000000000007</v>
      </c>
      <c r="H211" s="336">
        <v>-8.8499999999999943</v>
      </c>
      <c r="I211" s="337">
        <v>64.294999999999959</v>
      </c>
    </row>
    <row r="212" spans="2:9" x14ac:dyDescent="0.2">
      <c r="B212" s="432" t="s">
        <v>1846</v>
      </c>
      <c r="C212" s="336">
        <v>-88.556178889999998</v>
      </c>
      <c r="D212" s="336">
        <v>-101.37333199999999</v>
      </c>
      <c r="E212" s="336">
        <v>-57.870370000000008</v>
      </c>
      <c r="F212" s="336">
        <v>-52.463898300000011</v>
      </c>
      <c r="G212" s="336">
        <v>-52.460914000000002</v>
      </c>
      <c r="H212" s="336">
        <v>-57.690834690000003</v>
      </c>
      <c r="I212" s="337">
        <v>-366.57552787999987</v>
      </c>
    </row>
    <row r="213" spans="2:9" x14ac:dyDescent="0.2">
      <c r="B213" s="432" t="s">
        <v>1851</v>
      </c>
      <c r="C213" s="336">
        <v>-141.30099999999999</v>
      </c>
      <c r="D213" s="336">
        <v>-182.00400000000002</v>
      </c>
      <c r="E213" s="336">
        <v>-230.24000000000004</v>
      </c>
      <c r="F213" s="336">
        <v>-97.38</v>
      </c>
      <c r="G213" s="336">
        <v>31.810000000000059</v>
      </c>
      <c r="H213" s="336">
        <v>19.86000000000007</v>
      </c>
      <c r="I213" s="337">
        <v>-510.68499999999995</v>
      </c>
    </row>
    <row r="214" spans="2:9" x14ac:dyDescent="0.2">
      <c r="B214" s="432" t="s">
        <v>1847</v>
      </c>
      <c r="C214" s="336">
        <v>-73.467977356447363</v>
      </c>
      <c r="D214" s="336">
        <v>-80.158677448086166</v>
      </c>
      <c r="E214" s="336">
        <v>-39.885472548322639</v>
      </c>
      <c r="F214" s="336">
        <v>40.421713746901389</v>
      </c>
      <c r="G214" s="336">
        <v>59.338851346012291</v>
      </c>
      <c r="H214" s="336">
        <v>206.45348600000003</v>
      </c>
      <c r="I214" s="337">
        <v>112.70192374005774</v>
      </c>
    </row>
    <row r="215" spans="2:9" x14ac:dyDescent="0.2">
      <c r="B215" s="432" t="s">
        <v>1747</v>
      </c>
      <c r="C215" s="336">
        <v>21.845000000000013</v>
      </c>
      <c r="D215" s="336">
        <v>29.85499999999999</v>
      </c>
      <c r="E215" s="336">
        <v>32.744999999999997</v>
      </c>
      <c r="F215" s="336">
        <v>28.555000000000007</v>
      </c>
      <c r="G215" s="336">
        <v>33.89500000000001</v>
      </c>
      <c r="H215" s="336">
        <v>38.780000000000015</v>
      </c>
      <c r="I215" s="337">
        <v>185.67500000000004</v>
      </c>
    </row>
    <row r="216" spans="2:9" x14ac:dyDescent="0.2">
      <c r="B216" s="432" t="s">
        <v>1848</v>
      </c>
      <c r="C216" s="336">
        <v>0.46999999999999886</v>
      </c>
      <c r="D216" s="336">
        <v>-1.7399999999999984</v>
      </c>
      <c r="E216" s="336">
        <v>-5.740000000000002</v>
      </c>
      <c r="F216" s="336">
        <v>5.240000000000002</v>
      </c>
      <c r="G216" s="336">
        <v>13.34</v>
      </c>
      <c r="H216" s="336">
        <v>-12.86</v>
      </c>
      <c r="I216" s="337">
        <v>-1.289999999999992</v>
      </c>
    </row>
    <row r="217" spans="2:9" s="345" customFormat="1" x14ac:dyDescent="0.2">
      <c r="B217" s="274" t="s">
        <v>1853</v>
      </c>
      <c r="C217" s="336">
        <v>-236.63755624644728</v>
      </c>
      <c r="D217" s="336">
        <v>-272.98980944808602</v>
      </c>
      <c r="E217" s="336">
        <v>-248.96364254832235</v>
      </c>
      <c r="F217" s="336">
        <v>-100.36298455309884</v>
      </c>
      <c r="G217" s="336">
        <v>76.092937346012604</v>
      </c>
      <c r="H217" s="336">
        <v>243.0226513099999</v>
      </c>
      <c r="I217" s="337">
        <v>-407.42840413994145</v>
      </c>
    </row>
    <row r="218" spans="2:9" s="345" customFormat="1" x14ac:dyDescent="0.2">
      <c r="B218" s="274" t="s">
        <v>1854</v>
      </c>
      <c r="C218" s="337">
        <v>-120.49846924644731</v>
      </c>
      <c r="D218" s="337">
        <v>-67.029238448086062</v>
      </c>
      <c r="E218" s="337">
        <v>48.787127451677406</v>
      </c>
      <c r="F218" s="337">
        <v>91.268058446901364</v>
      </c>
      <c r="G218" s="337">
        <v>70.332249346012304</v>
      </c>
      <c r="H218" s="337">
        <v>71.249165310000024</v>
      </c>
      <c r="I218" s="337">
        <v>110.76889286005735</v>
      </c>
    </row>
    <row r="219" spans="2:9" x14ac:dyDescent="0.2">
      <c r="B219" s="347"/>
      <c r="C219" s="347"/>
      <c r="D219" s="347"/>
      <c r="E219" s="347"/>
      <c r="F219" s="347"/>
      <c r="G219" s="347"/>
      <c r="H219" s="347"/>
      <c r="I219" s="347"/>
    </row>
    <row r="220" spans="2:9" s="345" customFormat="1" ht="22.5" x14ac:dyDescent="0.2">
      <c r="B220" s="274" t="s">
        <v>1861</v>
      </c>
      <c r="C220" s="280">
        <v>2018</v>
      </c>
      <c r="D220" s="280">
        <v>2019</v>
      </c>
      <c r="E220" s="280">
        <v>2020</v>
      </c>
      <c r="F220" s="280">
        <v>2021</v>
      </c>
      <c r="G220" s="280">
        <v>2022</v>
      </c>
      <c r="H220" s="280">
        <v>2023</v>
      </c>
      <c r="I220" s="280" t="s">
        <v>1883</v>
      </c>
    </row>
    <row r="221" spans="2:9" x14ac:dyDescent="0.2">
      <c r="B221" s="432" t="s">
        <v>1849</v>
      </c>
      <c r="C221" s="336">
        <v>50.663062999999994</v>
      </c>
      <c r="D221" s="336">
        <v>46.671703000000008</v>
      </c>
      <c r="E221" s="336">
        <v>69.146209999999996</v>
      </c>
      <c r="F221" s="336">
        <v>68.5</v>
      </c>
      <c r="G221" s="336">
        <v>68.773579999999981</v>
      </c>
      <c r="H221" s="336">
        <v>69.5</v>
      </c>
      <c r="I221" s="337">
        <v>355.8145560000001</v>
      </c>
    </row>
    <row r="222" spans="2:9" x14ac:dyDescent="0.2">
      <c r="B222" s="432" t="s">
        <v>1847</v>
      </c>
      <c r="C222" s="336">
        <v>-3.6200000000000045</v>
      </c>
      <c r="D222" s="336">
        <v>-3.6200000000000045</v>
      </c>
      <c r="E222" s="336">
        <v>-3.6150400000000218</v>
      </c>
      <c r="F222" s="336">
        <v>-3.6150400000000218</v>
      </c>
      <c r="G222" s="336">
        <v>-3.6150400000000218</v>
      </c>
      <c r="H222" s="336">
        <v>-3.6150400000000218</v>
      </c>
      <c r="I222" s="337">
        <v>1.2998399999999037</v>
      </c>
    </row>
    <row r="223" spans="2:9" x14ac:dyDescent="0.2">
      <c r="B223" s="432" t="s">
        <v>1841</v>
      </c>
      <c r="C223" s="336">
        <v>56.599999999999994</v>
      </c>
      <c r="D223" s="336">
        <v>54.300000000000011</v>
      </c>
      <c r="E223" s="336">
        <v>54.300000000000011</v>
      </c>
      <c r="F223" s="336">
        <v>54.400000000000006</v>
      </c>
      <c r="G223" s="336">
        <v>54.400000000000006</v>
      </c>
      <c r="H223" s="336">
        <v>54.400000000000006</v>
      </c>
      <c r="I223" s="337">
        <v>344.40000000000009</v>
      </c>
    </row>
    <row r="224" spans="2:9" s="345" customFormat="1" x14ac:dyDescent="0.2">
      <c r="B224" s="274" t="s">
        <v>1859</v>
      </c>
      <c r="C224" s="337">
        <v>103.64306299999998</v>
      </c>
      <c r="D224" s="337">
        <v>97.351703000000043</v>
      </c>
      <c r="E224" s="337">
        <v>119.83116999999999</v>
      </c>
      <c r="F224" s="337">
        <v>119.28495999999996</v>
      </c>
      <c r="G224" s="337">
        <v>119.55853999999999</v>
      </c>
      <c r="H224" s="337">
        <v>120.28495999999996</v>
      </c>
      <c r="I224" s="337">
        <v>701.51439600000003</v>
      </c>
    </row>
  </sheetData>
  <conditionalFormatting sqref="C14:I16">
    <cfRule type="cellIs" dxfId="87" priority="171" operator="lessThan">
      <formula>-370.15</formula>
    </cfRule>
    <cfRule type="cellIs" dxfId="86" priority="172" operator="lessThan">
      <formula>0</formula>
    </cfRule>
    <cfRule type="cellIs" dxfId="85" priority="173" operator="greaterThan">
      <formula>0</formula>
    </cfRule>
  </conditionalFormatting>
  <conditionalFormatting sqref="C14:I16">
    <cfRule type="cellIs" dxfId="84" priority="169" operator="lessThan">
      <formula>0</formula>
    </cfRule>
    <cfRule type="cellIs" dxfId="83" priority="170" operator="greaterThan">
      <formula>0</formula>
    </cfRule>
  </conditionalFormatting>
  <conditionalFormatting sqref="C14:I16">
    <cfRule type="cellIs" dxfId="82" priority="81" operator="equal">
      <formula>0</formula>
    </cfRule>
    <cfRule type="cellIs" dxfId="81" priority="82" operator="lessThan">
      <formula>0</formula>
    </cfRule>
    <cfRule type="cellIs" dxfId="80" priority="83" operator="greaterThan">
      <formula>0</formula>
    </cfRule>
  </conditionalFormatting>
  <conditionalFormatting sqref="C31:I33">
    <cfRule type="cellIs" dxfId="79" priority="78" operator="lessThan">
      <formula>-370.15</formula>
    </cfRule>
    <cfRule type="cellIs" dxfId="78" priority="79" operator="lessThan">
      <formula>0</formula>
    </cfRule>
    <cfRule type="cellIs" dxfId="77" priority="80" operator="greaterThan">
      <formula>0</formula>
    </cfRule>
  </conditionalFormatting>
  <conditionalFormatting sqref="C31:I33">
    <cfRule type="cellIs" dxfId="76" priority="76" operator="lessThan">
      <formula>0</formula>
    </cfRule>
    <cfRule type="cellIs" dxfId="75" priority="77" operator="greaterThan">
      <formula>0</formula>
    </cfRule>
  </conditionalFormatting>
  <conditionalFormatting sqref="C31:I33">
    <cfRule type="cellIs" dxfId="74" priority="73" operator="equal">
      <formula>0</formula>
    </cfRule>
    <cfRule type="cellIs" dxfId="73" priority="74" operator="lessThan">
      <formula>0</formula>
    </cfRule>
    <cfRule type="cellIs" dxfId="72" priority="75" operator="greaterThan">
      <formula>0</formula>
    </cfRule>
  </conditionalFormatting>
  <conditionalFormatting sqref="C48:I50">
    <cfRule type="cellIs" dxfId="71" priority="70" operator="lessThan">
      <formula>-370.15</formula>
    </cfRule>
    <cfRule type="cellIs" dxfId="70" priority="71" operator="lessThan">
      <formula>0</formula>
    </cfRule>
    <cfRule type="cellIs" dxfId="69" priority="72" operator="greaterThan">
      <formula>0</formula>
    </cfRule>
  </conditionalFormatting>
  <conditionalFormatting sqref="C48:I50">
    <cfRule type="cellIs" dxfId="68" priority="68" operator="lessThan">
      <formula>0</formula>
    </cfRule>
    <cfRule type="cellIs" dxfId="67" priority="69" operator="greaterThan">
      <formula>0</formula>
    </cfRule>
  </conditionalFormatting>
  <conditionalFormatting sqref="C48:I50">
    <cfRule type="cellIs" dxfId="66" priority="65" operator="equal">
      <formula>0</formula>
    </cfRule>
    <cfRule type="cellIs" dxfId="65" priority="66" operator="lessThan">
      <formula>0</formula>
    </cfRule>
    <cfRule type="cellIs" dxfId="64" priority="67" operator="greaterThan">
      <formula>0</formula>
    </cfRule>
  </conditionalFormatting>
  <conditionalFormatting sqref="C69:I71">
    <cfRule type="cellIs" dxfId="63" priority="62" operator="lessThan">
      <formula>-370.15</formula>
    </cfRule>
    <cfRule type="cellIs" dxfId="62" priority="63" operator="lessThan">
      <formula>0</formula>
    </cfRule>
    <cfRule type="cellIs" dxfId="61" priority="64" operator="greaterThan">
      <formula>0</formula>
    </cfRule>
  </conditionalFormatting>
  <conditionalFormatting sqref="C69:I71">
    <cfRule type="cellIs" dxfId="60" priority="60" operator="lessThan">
      <formula>0</formula>
    </cfRule>
    <cfRule type="cellIs" dxfId="59" priority="61" operator="greaterThan">
      <formula>0</formula>
    </cfRule>
  </conditionalFormatting>
  <conditionalFormatting sqref="C69:I71">
    <cfRule type="cellIs" dxfId="58" priority="57" operator="equal">
      <formula>0</formula>
    </cfRule>
    <cfRule type="cellIs" dxfId="57" priority="58" operator="lessThan">
      <formula>0</formula>
    </cfRule>
    <cfRule type="cellIs" dxfId="56" priority="59" operator="greaterThan">
      <formula>0</formula>
    </cfRule>
  </conditionalFormatting>
  <conditionalFormatting sqref="C78:I78">
    <cfRule type="cellIs" dxfId="55" priority="54" operator="lessThan">
      <formula>-370.15</formula>
    </cfRule>
    <cfRule type="cellIs" dxfId="54" priority="55" operator="lessThan">
      <formula>0</formula>
    </cfRule>
    <cfRule type="cellIs" dxfId="53" priority="56" operator="greaterThan">
      <formula>0</formula>
    </cfRule>
  </conditionalFormatting>
  <conditionalFormatting sqref="C78:I78">
    <cfRule type="cellIs" dxfId="52" priority="52" operator="lessThan">
      <formula>0</formula>
    </cfRule>
    <cfRule type="cellIs" dxfId="51" priority="53" operator="greaterThan">
      <formula>0</formula>
    </cfRule>
  </conditionalFormatting>
  <conditionalFormatting sqref="C78:I78">
    <cfRule type="cellIs" dxfId="50" priority="49" operator="equal">
      <formula>0</formula>
    </cfRule>
    <cfRule type="cellIs" dxfId="49" priority="50" operator="lessThan">
      <formula>0</formula>
    </cfRule>
    <cfRule type="cellIs" dxfId="48" priority="51" operator="greaterThan">
      <formula>0</formula>
    </cfRule>
  </conditionalFormatting>
  <conditionalFormatting sqref="C97:I99">
    <cfRule type="cellIs" dxfId="47" priority="46" operator="lessThan">
      <formula>-370.15</formula>
    </cfRule>
    <cfRule type="cellIs" dxfId="46" priority="47" operator="lessThan">
      <formula>0</formula>
    </cfRule>
    <cfRule type="cellIs" dxfId="45" priority="48" operator="greaterThan">
      <formula>0</formula>
    </cfRule>
  </conditionalFormatting>
  <conditionalFormatting sqref="C97:I99">
    <cfRule type="cellIs" dxfId="44" priority="44" operator="lessThan">
      <formula>0</formula>
    </cfRule>
    <cfRule type="cellIs" dxfId="43" priority="45" operator="greaterThan">
      <formula>0</formula>
    </cfRule>
  </conditionalFormatting>
  <conditionalFormatting sqref="C97:I99">
    <cfRule type="cellIs" dxfId="42" priority="41" operator="equal">
      <formula>0</formula>
    </cfRule>
    <cfRule type="cellIs" dxfId="41" priority="42" operator="lessThan">
      <formula>0</formula>
    </cfRule>
    <cfRule type="cellIs" dxfId="40" priority="43" operator="greaterThan">
      <formula>0</formula>
    </cfRule>
  </conditionalFormatting>
  <conditionalFormatting sqref="C130:I132">
    <cfRule type="cellIs" dxfId="39" priority="38" operator="lessThan">
      <formula>-370.15</formula>
    </cfRule>
    <cfRule type="cellIs" dxfId="38" priority="39" operator="lessThan">
      <formula>0</formula>
    </cfRule>
    <cfRule type="cellIs" dxfId="37" priority="40" operator="greaterThan">
      <formula>0</formula>
    </cfRule>
  </conditionalFormatting>
  <conditionalFormatting sqref="C130:I132">
    <cfRule type="cellIs" dxfId="36" priority="36" operator="lessThan">
      <formula>0</formula>
    </cfRule>
    <cfRule type="cellIs" dxfId="35" priority="37" operator="greaterThan">
      <formula>0</formula>
    </cfRule>
  </conditionalFormatting>
  <conditionalFormatting sqref="C130:I132">
    <cfRule type="cellIs" dxfId="34" priority="33" operator="equal">
      <formula>0</formula>
    </cfRule>
    <cfRule type="cellIs" dxfId="33" priority="34" operator="lessThan">
      <formula>0</formula>
    </cfRule>
    <cfRule type="cellIs" dxfId="32" priority="35" operator="greaterThan">
      <formula>0</formula>
    </cfRule>
  </conditionalFormatting>
  <conditionalFormatting sqref="C148:I150">
    <cfRule type="cellIs" dxfId="31" priority="30" operator="lessThan">
      <formula>-370.15</formula>
    </cfRule>
    <cfRule type="cellIs" dxfId="30" priority="31" operator="lessThan">
      <formula>0</formula>
    </cfRule>
    <cfRule type="cellIs" dxfId="29" priority="32" operator="greaterThan">
      <formula>0</formula>
    </cfRule>
  </conditionalFormatting>
  <conditionalFormatting sqref="C148:I150">
    <cfRule type="cellIs" dxfId="28" priority="28" operator="lessThan">
      <formula>0</formula>
    </cfRule>
    <cfRule type="cellIs" dxfId="27" priority="29" operator="greaterThan">
      <formula>0</formula>
    </cfRule>
  </conditionalFormatting>
  <conditionalFormatting sqref="C148:I150">
    <cfRule type="cellIs" dxfId="26" priority="25" operator="equal">
      <formula>0</formula>
    </cfRule>
    <cfRule type="cellIs" dxfId="25" priority="26" operator="lessThan">
      <formula>0</formula>
    </cfRule>
    <cfRule type="cellIs" dxfId="24" priority="27" operator="greaterThan">
      <formula>0</formula>
    </cfRule>
  </conditionalFormatting>
  <conditionalFormatting sqref="C165:I167">
    <cfRule type="cellIs" dxfId="23" priority="22" operator="lessThan">
      <formula>-370.15</formula>
    </cfRule>
    <cfRule type="cellIs" dxfId="22" priority="23" operator="lessThan">
      <formula>0</formula>
    </cfRule>
    <cfRule type="cellIs" dxfId="21" priority="24" operator="greaterThan">
      <formula>0</formula>
    </cfRule>
  </conditionalFormatting>
  <conditionalFormatting sqref="C165:I167">
    <cfRule type="cellIs" dxfId="20" priority="20" operator="lessThan">
      <formula>0</formula>
    </cfRule>
    <cfRule type="cellIs" dxfId="19" priority="21" operator="greaterThan">
      <formula>0</formula>
    </cfRule>
  </conditionalFormatting>
  <conditionalFormatting sqref="C165:I167">
    <cfRule type="cellIs" dxfId="18" priority="17" operator="equal">
      <formula>0</formula>
    </cfRule>
    <cfRule type="cellIs" dxfId="17" priority="18" operator="lessThan">
      <formula>0</formula>
    </cfRule>
    <cfRule type="cellIs" dxfId="16" priority="19" operator="greaterThan">
      <formula>0</formula>
    </cfRule>
  </conditionalFormatting>
  <conditionalFormatting sqref="C210:I218">
    <cfRule type="cellIs" dxfId="15" priority="14" operator="lessThan">
      <formula>-370.15</formula>
    </cfRule>
    <cfRule type="cellIs" dxfId="14" priority="15" operator="lessThan">
      <formula>0</formula>
    </cfRule>
    <cfRule type="cellIs" dxfId="13" priority="16" operator="greaterThan">
      <formula>0</formula>
    </cfRule>
  </conditionalFormatting>
  <conditionalFormatting sqref="C210:I218">
    <cfRule type="cellIs" dxfId="12" priority="12" operator="lessThan">
      <formula>0</formula>
    </cfRule>
    <cfRule type="cellIs" dxfId="11" priority="13" operator="greaterThan">
      <formula>0</formula>
    </cfRule>
  </conditionalFormatting>
  <conditionalFormatting sqref="C210:I218">
    <cfRule type="cellIs" dxfId="10" priority="9" operator="equal">
      <formula>0</formula>
    </cfRule>
    <cfRule type="cellIs" dxfId="9" priority="10" operator="lessThan">
      <formula>0</formula>
    </cfRule>
    <cfRule type="cellIs" dxfId="8" priority="11" operator="greaterThan">
      <formula>0</formula>
    </cfRule>
  </conditionalFormatting>
  <conditionalFormatting sqref="C221:I224">
    <cfRule type="cellIs" dxfId="7" priority="6" operator="lessThan">
      <formula>-370.15</formula>
    </cfRule>
    <cfRule type="cellIs" dxfId="6" priority="7" operator="lessThan">
      <formula>0</formula>
    </cfRule>
    <cfRule type="cellIs" dxfId="5" priority="8" operator="greaterThan">
      <formula>0</formula>
    </cfRule>
  </conditionalFormatting>
  <conditionalFormatting sqref="C221:I224">
    <cfRule type="cellIs" dxfId="4" priority="4" operator="lessThan">
      <formula>0</formula>
    </cfRule>
    <cfRule type="cellIs" dxfId="3" priority="5" operator="greaterThan">
      <formula>0</formula>
    </cfRule>
  </conditionalFormatting>
  <conditionalFormatting sqref="C221:I224">
    <cfRule type="cellIs" dxfId="2" priority="1" operator="equal">
      <formula>0</formula>
    </cfRule>
    <cfRule type="cellIs" dxfId="1" priority="2" operator="lessThan">
      <formula>0</formula>
    </cfRule>
    <cfRule type="cellIs" dxfId="0" priority="3" operator="greaterThan">
      <formula>0</formula>
    </cfRule>
  </conditionalFormatting>
  <pageMargins left="0.7" right="0.7" top="0.75" bottom="0.75" header="0.3" footer="0.3"/>
  <pageSetup paperSize="8" orientation="portrait" horizontalDpi="4294967295" verticalDpi="4294967295" r:id="rId1"/>
  <rowBreaks count="1" manualBreakCount="1">
    <brk id="80" min="1"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8</vt:i4>
      </vt:variant>
      <vt:variant>
        <vt:lpstr>Imenovani obsegi</vt:lpstr>
      </vt:variant>
      <vt:variant>
        <vt:i4>12</vt:i4>
      </vt:variant>
    </vt:vector>
  </HeadingPairs>
  <TitlesOfParts>
    <vt:vector size="20" baseType="lpstr">
      <vt:lpstr>nova dinamika DARS - V1</vt:lpstr>
      <vt:lpstr>Dinamika in viri - DARS</vt:lpstr>
      <vt:lpstr>Zračni promet</vt:lpstr>
      <vt:lpstr>Vodni promet</vt:lpstr>
      <vt:lpstr>Trajnostna mobilnost</vt:lpstr>
      <vt:lpstr>Železnica</vt:lpstr>
      <vt:lpstr>Cestni promet</vt:lpstr>
      <vt:lpstr>Finance skupaj</vt:lpstr>
      <vt:lpstr>'Cestni promet'!Področje_tiskanja</vt:lpstr>
      <vt:lpstr>'Finance skupaj'!Področje_tiskanja</vt:lpstr>
      <vt:lpstr>'nova dinamika DARS - V1'!Področje_tiskanja</vt:lpstr>
      <vt:lpstr>'Trajnostna mobilnost'!Področje_tiskanja</vt:lpstr>
      <vt:lpstr>'Vodni promet'!Področje_tiskanja</vt:lpstr>
      <vt:lpstr>'Zračni promet'!Področje_tiskanja</vt:lpstr>
      <vt:lpstr>Železnica!Področje_tiskanja</vt:lpstr>
      <vt:lpstr>'Cestni promet'!Tiskanje_naslovov</vt:lpstr>
      <vt:lpstr>'Trajnostna mobilnost'!Tiskanje_naslovov</vt:lpstr>
      <vt:lpstr>'Vodni promet'!Tiskanje_naslovov</vt:lpstr>
      <vt:lpstr>'Zračni promet'!Tiskanje_naslovov</vt:lpstr>
      <vt:lpstr>Železnica!Tiskanje_naslovov</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Damijan Žagavec</dc:creator>
  <cp:lastModifiedBy>Matjaž Vrčko</cp:lastModifiedBy>
  <cp:lastPrinted>2018-01-09T13:29:41Z</cp:lastPrinted>
  <dcterms:created xsi:type="dcterms:W3CDTF">2015-04-17T07:18:00Z</dcterms:created>
  <dcterms:modified xsi:type="dcterms:W3CDTF">2018-01-09T13:57:25Z</dcterms:modified>
</cp:coreProperties>
</file>